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909"/>
  <workbookPr codeName="ThisWorkbook"/>
  <bookViews>
    <workbookView xWindow="0" yWindow="0" windowWidth="0" windowHeight="0" firstSheet="7" activeTab="7" xr2:uid="{00000000-000D-0000-FFFF-FFFF00000000}"/>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s>
  <definedNames>
    <definedName name="Print_Area" localSheetId="2">'Anexo 1 - 12M Pessoal'!$A$1:$O$39</definedName>
    <definedName name="Print_Area" localSheetId="4">'Anexo 3 - Garantias'!$A$1:$D$36</definedName>
    <definedName name="Print_Area" localSheetId="5">'Anexo 4 -Operações de Crédito '!$A$1:$D$55</definedName>
    <definedName name="Print_Area" localSheetId="6">'Anexo 5 - Disponibilidade e RP'!$A$1:$J$34</definedName>
    <definedName name="Print_Area" localSheetId="8">'Anexo 6 - Simplificado'!$A$1:$C$36</definedName>
    <definedName name="Print_Area" localSheetId="0">'Informações Iniciais'!$A$1:$B$22</definedName>
  </definedNames>
  <calcPr calcId="171026"/>
</workbook>
</file>

<file path=xl/calcChain.xml><?xml version="1.0" encoding="utf-8"?>
<calcChain xmlns="http://schemas.openxmlformats.org/spreadsheetml/2006/main">
  <c r="L227" i="10" l="1"/>
  <c r="M8" i="10"/>
  <c r="N8" i="10"/>
  <c r="M9" i="10"/>
  <c r="N9" i="10"/>
  <c r="M10" i="10"/>
  <c r="N10" i="10"/>
  <c r="M11" i="10"/>
  <c r="N11" i="10"/>
  <c r="M12" i="10"/>
  <c r="N12" i="10"/>
  <c r="M13" i="10"/>
  <c r="N13" i="10"/>
  <c r="M14" i="10"/>
  <c r="N14" i="10"/>
  <c r="M15" i="10"/>
  <c r="N15" i="10"/>
  <c r="M16" i="10"/>
  <c r="N16" i="10"/>
  <c r="M17" i="10"/>
  <c r="N17" i="10"/>
  <c r="M18" i="10"/>
  <c r="N18" i="10"/>
  <c r="M19" i="10"/>
  <c r="N19" i="10"/>
  <c r="M20" i="10"/>
  <c r="N20" i="10"/>
  <c r="M21" i="10"/>
  <c r="N21" i="10"/>
  <c r="M22" i="10"/>
  <c r="N22" i="10"/>
  <c r="M23" i="10"/>
  <c r="N23" i="10"/>
  <c r="M24" i="10"/>
  <c r="N24" i="10"/>
  <c r="M25" i="10"/>
  <c r="N25" i="10"/>
  <c r="M26" i="10"/>
  <c r="N26" i="10"/>
  <c r="M27" i="10"/>
  <c r="N27" i="10"/>
  <c r="M28" i="10"/>
  <c r="N28" i="10"/>
  <c r="M29" i="10"/>
  <c r="N29" i="10"/>
  <c r="M30" i="10"/>
  <c r="N30" i="10"/>
  <c r="M31" i="10"/>
  <c r="N31" i="10"/>
  <c r="M32" i="10"/>
  <c r="N32" i="10"/>
  <c r="M33" i="10"/>
  <c r="N33" i="10"/>
  <c r="M34" i="10"/>
  <c r="N34" i="10"/>
  <c r="M35" i="10"/>
  <c r="N35" i="10"/>
  <c r="M36" i="10"/>
  <c r="N36" i="10"/>
  <c r="M37" i="10"/>
  <c r="N37" i="10"/>
  <c r="M38" i="10"/>
  <c r="N38" i="10"/>
  <c r="M39" i="10"/>
  <c r="N39" i="10"/>
  <c r="M40" i="10"/>
  <c r="N40" i="10"/>
  <c r="M41" i="10"/>
  <c r="N41" i="10"/>
  <c r="M42" i="10"/>
  <c r="N42" i="10"/>
  <c r="M43" i="10"/>
  <c r="N43" i="10"/>
  <c r="M44" i="10"/>
  <c r="N44" i="10"/>
  <c r="M45" i="10"/>
  <c r="N45" i="10"/>
  <c r="M46" i="10"/>
  <c r="N46" i="10"/>
  <c r="M47" i="10"/>
  <c r="N47" i="10"/>
  <c r="M48" i="10"/>
  <c r="N48" i="10"/>
  <c r="M49" i="10"/>
  <c r="N49" i="10"/>
  <c r="M50" i="10"/>
  <c r="N50" i="10"/>
  <c r="M51" i="10"/>
  <c r="N51" i="10"/>
  <c r="M52" i="10"/>
  <c r="N52" i="10"/>
  <c r="M53" i="10"/>
  <c r="N53" i="10"/>
  <c r="M54" i="10"/>
  <c r="N54" i="10"/>
  <c r="M55" i="10"/>
  <c r="N55" i="10"/>
  <c r="M56" i="10"/>
  <c r="N56" i="10"/>
  <c r="M57" i="10"/>
  <c r="N57" i="10"/>
  <c r="M58" i="10"/>
  <c r="N58" i="10"/>
  <c r="M59" i="10"/>
  <c r="N59" i="10"/>
  <c r="M60" i="10"/>
  <c r="N60" i="10"/>
  <c r="M61" i="10"/>
  <c r="N61" i="10"/>
  <c r="M62" i="10"/>
  <c r="N62" i="10"/>
  <c r="M63" i="10"/>
  <c r="N63" i="10"/>
  <c r="M64" i="10"/>
  <c r="N64" i="10"/>
  <c r="M65" i="10"/>
  <c r="N65" i="10"/>
  <c r="M66" i="10"/>
  <c r="N66" i="10"/>
  <c r="M67" i="10"/>
  <c r="N67" i="10"/>
  <c r="M68" i="10"/>
  <c r="N68" i="10"/>
  <c r="M69" i="10"/>
  <c r="N69" i="10"/>
  <c r="M70" i="10"/>
  <c r="N70" i="10"/>
  <c r="M71" i="10"/>
  <c r="N71" i="10"/>
  <c r="M72" i="10"/>
  <c r="N72" i="10"/>
  <c r="M73" i="10"/>
  <c r="N73" i="10"/>
  <c r="M74" i="10"/>
  <c r="N74" i="10"/>
  <c r="M75" i="10"/>
  <c r="N75" i="10"/>
  <c r="M76" i="10"/>
  <c r="N76" i="10"/>
  <c r="M77" i="10"/>
  <c r="N77" i="10"/>
  <c r="M78" i="10"/>
  <c r="N78" i="10"/>
  <c r="M79" i="10"/>
  <c r="N79" i="10"/>
  <c r="M80" i="10"/>
  <c r="N80" i="10"/>
  <c r="M81" i="10"/>
  <c r="N81" i="10"/>
  <c r="M82" i="10"/>
  <c r="N82" i="10"/>
  <c r="M83" i="10"/>
  <c r="N83" i="10"/>
  <c r="M84" i="10"/>
  <c r="N84" i="10"/>
  <c r="M85" i="10"/>
  <c r="N85" i="10"/>
  <c r="M86" i="10"/>
  <c r="N86" i="10"/>
  <c r="M87" i="10"/>
  <c r="N87" i="10"/>
  <c r="M88" i="10"/>
  <c r="N88" i="10"/>
  <c r="M89" i="10"/>
  <c r="N89" i="10"/>
  <c r="M90" i="10"/>
  <c r="N90" i="10"/>
  <c r="M91" i="10"/>
  <c r="N91" i="10"/>
  <c r="M92" i="10"/>
  <c r="N92" i="10"/>
  <c r="M93" i="10"/>
  <c r="N93" i="10"/>
  <c r="M94" i="10"/>
  <c r="N94" i="10"/>
  <c r="M95" i="10"/>
  <c r="N95" i="10"/>
  <c r="M96" i="10"/>
  <c r="N96" i="10"/>
  <c r="M97" i="10"/>
  <c r="N97" i="10"/>
  <c r="M98" i="10"/>
  <c r="N98" i="10"/>
  <c r="M99" i="10"/>
  <c r="N99" i="10"/>
  <c r="M100" i="10"/>
  <c r="N100" i="10"/>
  <c r="M101" i="10"/>
  <c r="N101" i="10"/>
  <c r="M102" i="10"/>
  <c r="N102" i="10"/>
  <c r="M103" i="10"/>
  <c r="N103" i="10"/>
  <c r="M104" i="10"/>
  <c r="N104" i="10"/>
  <c r="M105" i="10"/>
  <c r="N105" i="10"/>
  <c r="M106" i="10"/>
  <c r="N106" i="10"/>
  <c r="M107" i="10"/>
  <c r="N107" i="10"/>
  <c r="M108" i="10"/>
  <c r="N108" i="10"/>
  <c r="M109" i="10"/>
  <c r="N109" i="10"/>
  <c r="M110" i="10"/>
  <c r="N110" i="10"/>
  <c r="M111" i="10"/>
  <c r="N111" i="10"/>
  <c r="M112" i="10"/>
  <c r="N112" i="10"/>
  <c r="M113" i="10"/>
  <c r="N113" i="10"/>
  <c r="M114" i="10"/>
  <c r="N114" i="10"/>
  <c r="M115" i="10"/>
  <c r="N115" i="10"/>
  <c r="M116" i="10"/>
  <c r="N116" i="10"/>
  <c r="M117" i="10"/>
  <c r="N117" i="10"/>
  <c r="M118" i="10"/>
  <c r="N118" i="10"/>
  <c r="M119" i="10"/>
  <c r="N119" i="10"/>
  <c r="M120" i="10"/>
  <c r="N120" i="10"/>
  <c r="M121" i="10"/>
  <c r="N121" i="10"/>
  <c r="M122" i="10"/>
  <c r="N122" i="10"/>
  <c r="M123" i="10"/>
  <c r="N123" i="10"/>
  <c r="M124" i="10"/>
  <c r="N124" i="10"/>
  <c r="M125" i="10"/>
  <c r="N125" i="10"/>
  <c r="M126" i="10"/>
  <c r="N126" i="10"/>
  <c r="M127" i="10"/>
  <c r="N127" i="10"/>
  <c r="M128" i="10"/>
  <c r="N128" i="10"/>
  <c r="M129" i="10"/>
  <c r="N129" i="10"/>
  <c r="M130" i="10"/>
  <c r="N130" i="10"/>
  <c r="M131" i="10"/>
  <c r="N131" i="10"/>
  <c r="M132" i="10"/>
  <c r="N132" i="10"/>
  <c r="M133" i="10"/>
  <c r="N133" i="10"/>
  <c r="M134" i="10"/>
  <c r="N134" i="10"/>
  <c r="M135" i="10"/>
  <c r="N135" i="10"/>
  <c r="M136" i="10"/>
  <c r="N136" i="10"/>
  <c r="M137" i="10"/>
  <c r="N137" i="10"/>
  <c r="M138" i="10"/>
  <c r="N138" i="10"/>
  <c r="M139" i="10"/>
  <c r="N139" i="10"/>
  <c r="M140" i="10"/>
  <c r="N140" i="10"/>
  <c r="M141" i="10"/>
  <c r="N141" i="10"/>
  <c r="M142" i="10"/>
  <c r="N142" i="10"/>
  <c r="M143" i="10"/>
  <c r="N143" i="10"/>
  <c r="M144" i="10"/>
  <c r="N144" i="10"/>
  <c r="M145" i="10"/>
  <c r="N145" i="10"/>
  <c r="M146" i="10"/>
  <c r="N146" i="10"/>
  <c r="M147" i="10"/>
  <c r="N147" i="10"/>
  <c r="M148" i="10"/>
  <c r="N148" i="10"/>
  <c r="M149" i="10"/>
  <c r="N149" i="10"/>
  <c r="M150" i="10"/>
  <c r="N150" i="10"/>
  <c r="M151" i="10"/>
  <c r="N151" i="10"/>
  <c r="M152" i="10"/>
  <c r="N152" i="10"/>
  <c r="M153" i="10"/>
  <c r="N153" i="10"/>
  <c r="M154" i="10"/>
  <c r="N154" i="10"/>
  <c r="M155" i="10"/>
  <c r="N155" i="10"/>
  <c r="M156" i="10"/>
  <c r="N156" i="10"/>
  <c r="M157" i="10"/>
  <c r="N157" i="10"/>
  <c r="M158" i="10"/>
  <c r="N158" i="10"/>
  <c r="M159" i="10"/>
  <c r="N159" i="10"/>
  <c r="M160" i="10"/>
  <c r="N160" i="10"/>
  <c r="M161" i="10"/>
  <c r="N161" i="10"/>
  <c r="M162" i="10"/>
  <c r="N162" i="10"/>
  <c r="M163" i="10"/>
  <c r="N163" i="10"/>
  <c r="M164" i="10"/>
  <c r="N164" i="10"/>
  <c r="M165" i="10"/>
  <c r="N165" i="10"/>
  <c r="M166" i="10"/>
  <c r="N166" i="10"/>
  <c r="M167" i="10"/>
  <c r="N167" i="10"/>
  <c r="M168" i="10"/>
  <c r="N168" i="10"/>
  <c r="M169" i="10"/>
  <c r="N169" i="10"/>
  <c r="M170" i="10"/>
  <c r="N170" i="10"/>
  <c r="M171" i="10"/>
  <c r="N171" i="10"/>
  <c r="M172" i="10"/>
  <c r="N172" i="10"/>
  <c r="M173" i="10"/>
  <c r="N173" i="10"/>
  <c r="M174" i="10"/>
  <c r="N174" i="10"/>
  <c r="M175" i="10"/>
  <c r="N175" i="10"/>
  <c r="M176" i="10"/>
  <c r="N176" i="10"/>
  <c r="M177" i="10"/>
  <c r="N177" i="10"/>
  <c r="M178" i="10"/>
  <c r="N178" i="10"/>
  <c r="M179" i="10"/>
  <c r="N179" i="10"/>
  <c r="M180" i="10"/>
  <c r="N180" i="10"/>
  <c r="M181" i="10"/>
  <c r="N181" i="10"/>
  <c r="M182" i="10"/>
  <c r="N182" i="10"/>
  <c r="M183" i="10"/>
  <c r="N183" i="10"/>
  <c r="M184" i="10"/>
  <c r="N184" i="10"/>
  <c r="M185" i="10"/>
  <c r="N185" i="10"/>
  <c r="M186" i="10"/>
  <c r="N186" i="10"/>
  <c r="M187" i="10"/>
  <c r="N187" i="10"/>
  <c r="M188" i="10"/>
  <c r="N188" i="10"/>
  <c r="M189" i="10"/>
  <c r="N189" i="10"/>
  <c r="M190" i="10"/>
  <c r="N190" i="10"/>
  <c r="M191" i="10"/>
  <c r="N191" i="10"/>
  <c r="M192" i="10"/>
  <c r="N192" i="10"/>
  <c r="M193" i="10"/>
  <c r="N193" i="10"/>
  <c r="M194" i="10"/>
  <c r="N194" i="10"/>
  <c r="M195" i="10"/>
  <c r="N195" i="10"/>
  <c r="M196" i="10"/>
  <c r="N196" i="10"/>
  <c r="M197" i="10"/>
  <c r="N197" i="10"/>
  <c r="M198" i="10"/>
  <c r="N198" i="10"/>
  <c r="M199" i="10"/>
  <c r="N199" i="10"/>
  <c r="M200" i="10"/>
  <c r="N200" i="10"/>
  <c r="M201" i="10"/>
  <c r="N201" i="10"/>
  <c r="M202" i="10"/>
  <c r="N202" i="10"/>
  <c r="M203" i="10"/>
  <c r="N203" i="10"/>
  <c r="M204" i="10"/>
  <c r="N204" i="10"/>
  <c r="M205" i="10"/>
  <c r="N205" i="10"/>
  <c r="M206" i="10"/>
  <c r="N206" i="10"/>
  <c r="M207" i="10"/>
  <c r="N207" i="10"/>
  <c r="M208" i="10"/>
  <c r="N208" i="10"/>
  <c r="M209" i="10"/>
  <c r="N209" i="10"/>
  <c r="M210" i="10"/>
  <c r="N210" i="10"/>
  <c r="M211" i="10"/>
  <c r="N211" i="10"/>
  <c r="M212" i="10"/>
  <c r="N212" i="10"/>
  <c r="M213" i="10"/>
  <c r="N213" i="10"/>
  <c r="M214" i="10"/>
  <c r="N214" i="10"/>
  <c r="M215" i="10"/>
  <c r="N215" i="10"/>
  <c r="M216" i="10"/>
  <c r="N216" i="10"/>
  <c r="M217" i="10"/>
  <c r="N217" i="10"/>
  <c r="M218" i="10"/>
  <c r="N218" i="10"/>
  <c r="M219" i="10"/>
  <c r="N219" i="10"/>
  <c r="M220" i="10"/>
  <c r="N220" i="10"/>
  <c r="M221" i="10"/>
  <c r="N221" i="10"/>
  <c r="M222" i="10"/>
  <c r="N222" i="10"/>
  <c r="M223" i="10"/>
  <c r="N223" i="10"/>
  <c r="M224" i="10"/>
  <c r="N224" i="10"/>
  <c r="N225" i="10"/>
  <c r="B12" i="9"/>
  <c r="C31" i="9"/>
  <c r="C30" i="9"/>
  <c r="C29" i="9"/>
  <c r="C28" i="9"/>
  <c r="C25" i="9"/>
  <c r="C24" i="9"/>
  <c r="C21" i="9"/>
  <c r="C20" i="9"/>
  <c r="G34" i="2"/>
  <c r="G35" i="2"/>
  <c r="F35" i="2"/>
  <c r="B17" i="9"/>
  <c r="F34" i="2"/>
  <c r="B16" i="9"/>
  <c r="GA9" i="1"/>
  <c r="GA10" i="1"/>
  <c r="GA11" i="1"/>
  <c r="GA12" i="1"/>
  <c r="GA13" i="1"/>
  <c r="GA15" i="1"/>
  <c r="GA16" i="1"/>
  <c r="GA17" i="1"/>
  <c r="GA19" i="1"/>
  <c r="GA20" i="1"/>
  <c r="GA21" i="1"/>
  <c r="GA22" i="1"/>
  <c r="GA23" i="1"/>
  <c r="GA38" i="3"/>
  <c r="F33" i="3"/>
  <c r="F33" i="2"/>
  <c r="B15" i="9"/>
  <c r="C15" i="9"/>
  <c r="A8" i="9"/>
  <c r="A4" i="9"/>
  <c r="A3" i="9"/>
  <c r="J14" i="8"/>
  <c r="J25" i="8"/>
  <c r="J27" i="8"/>
  <c r="J29" i="8"/>
  <c r="I14" i="8"/>
  <c r="I25" i="8"/>
  <c r="I27" i="8"/>
  <c r="I29" i="8"/>
  <c r="H15" i="8"/>
  <c r="H16" i="8"/>
  <c r="H17" i="8"/>
  <c r="H18" i="8"/>
  <c r="H19" i="8"/>
  <c r="H20" i="8"/>
  <c r="H21" i="8"/>
  <c r="H22" i="8"/>
  <c r="H23" i="8"/>
  <c r="H24" i="8"/>
  <c r="H14" i="8"/>
  <c r="H25" i="8"/>
  <c r="H27" i="8"/>
  <c r="H29" i="8"/>
  <c r="G14" i="8"/>
  <c r="G25" i="8"/>
  <c r="G27" i="8"/>
  <c r="G29" i="8"/>
  <c r="F14" i="8"/>
  <c r="F25" i="8"/>
  <c r="F27" i="8"/>
  <c r="F29" i="8"/>
  <c r="E14" i="8"/>
  <c r="E25" i="8"/>
  <c r="E27" i="8"/>
  <c r="E29" i="8"/>
  <c r="D14" i="8"/>
  <c r="D25" i="8"/>
  <c r="D27" i="8"/>
  <c r="D29" i="8"/>
  <c r="C14" i="8"/>
  <c r="C25" i="8"/>
  <c r="C27" i="8"/>
  <c r="C29" i="8"/>
  <c r="B25" i="8"/>
  <c r="B27" i="8"/>
  <c r="B29" i="8"/>
  <c r="A7" i="8"/>
  <c r="J15" i="7"/>
  <c r="J29" i="7"/>
  <c r="J31" i="7"/>
  <c r="I15" i="7"/>
  <c r="I29" i="7"/>
  <c r="I31" i="7"/>
  <c r="H16" i="7"/>
  <c r="H17" i="7"/>
  <c r="H18" i="7"/>
  <c r="H19" i="7"/>
  <c r="H20" i="7"/>
  <c r="H21" i="7"/>
  <c r="H22" i="7"/>
  <c r="H23" i="7"/>
  <c r="H24" i="7"/>
  <c r="H25" i="7"/>
  <c r="H26" i="7"/>
  <c r="H27" i="7"/>
  <c r="H28" i="7"/>
  <c r="H15" i="7"/>
  <c r="H29" i="7"/>
  <c r="H31" i="7"/>
  <c r="G15" i="7"/>
  <c r="G29" i="7"/>
  <c r="G31" i="7"/>
  <c r="F15" i="7"/>
  <c r="F29" i="7"/>
  <c r="F31" i="7"/>
  <c r="E15" i="7"/>
  <c r="E29" i="7"/>
  <c r="E31" i="7"/>
  <c r="D15" i="7"/>
  <c r="D29" i="7"/>
  <c r="D31" i="7"/>
  <c r="C15" i="7"/>
  <c r="C29" i="7"/>
  <c r="C31" i="7"/>
  <c r="B15" i="7"/>
  <c r="B29" i="7"/>
  <c r="B31" i="7"/>
  <c r="A8" i="7"/>
  <c r="A4" i="7"/>
  <c r="A3" i="7"/>
  <c r="D48" i="6"/>
  <c r="C48" i="6"/>
  <c r="C41" i="6"/>
  <c r="D40" i="6"/>
  <c r="C38" i="6"/>
  <c r="C39" i="6"/>
  <c r="D37" i="6"/>
  <c r="D19" i="6"/>
  <c r="D25" i="6"/>
  <c r="D18" i="6"/>
  <c r="D15" i="6"/>
  <c r="D31" i="6"/>
  <c r="C37" i="6"/>
  <c r="D36" i="6"/>
  <c r="C19" i="6"/>
  <c r="C25" i="6"/>
  <c r="C18" i="6"/>
  <c r="C15" i="6"/>
  <c r="C31" i="6"/>
  <c r="A7" i="6"/>
  <c r="A3" i="6"/>
  <c r="D26" i="5"/>
  <c r="D29" i="5"/>
  <c r="D32" i="5"/>
  <c r="C26" i="5"/>
  <c r="C29" i="5"/>
  <c r="C32" i="5"/>
  <c r="B26" i="5"/>
  <c r="B29" i="5"/>
  <c r="B32" i="5"/>
  <c r="D22" i="5"/>
  <c r="C22" i="5"/>
  <c r="B22" i="5"/>
  <c r="D21" i="5"/>
  <c r="C21" i="5"/>
  <c r="B21" i="5"/>
  <c r="D20" i="5"/>
  <c r="C20" i="5"/>
  <c r="B20" i="5"/>
  <c r="D12" i="5"/>
  <c r="D15" i="5"/>
  <c r="D18" i="5"/>
  <c r="C12" i="5"/>
  <c r="C15" i="5"/>
  <c r="C18" i="5"/>
  <c r="B12" i="5"/>
  <c r="B15" i="5"/>
  <c r="B18" i="5"/>
  <c r="A7" i="5"/>
  <c r="A3" i="5"/>
  <c r="D48" i="4"/>
  <c r="C48" i="4"/>
  <c r="B48" i="4"/>
  <c r="D32" i="4"/>
  <c r="D42" i="4"/>
  <c r="C32" i="4"/>
  <c r="C42" i="4"/>
  <c r="B32" i="4"/>
  <c r="B42" i="4"/>
  <c r="D41" i="4"/>
  <c r="C41" i="4"/>
  <c r="B41" i="4"/>
  <c r="D40" i="4"/>
  <c r="C40" i="4"/>
  <c r="B40" i="4"/>
  <c r="D39" i="4"/>
  <c r="C39" i="4"/>
  <c r="B39" i="4"/>
  <c r="D38" i="4"/>
  <c r="C38" i="4"/>
  <c r="B38" i="4"/>
  <c r="D31" i="4"/>
  <c r="D15" i="4"/>
  <c r="D19" i="4"/>
  <c r="D22" i="4"/>
  <c r="D14" i="4"/>
  <c r="D12" i="4"/>
  <c r="D36" i="4"/>
  <c r="C31" i="4"/>
  <c r="C15" i="4"/>
  <c r="C19" i="4"/>
  <c r="C22" i="4"/>
  <c r="C14" i="4"/>
  <c r="C12" i="4"/>
  <c r="C36" i="4"/>
  <c r="B31" i="4"/>
  <c r="B15" i="4"/>
  <c r="B19" i="4"/>
  <c r="B22" i="4"/>
  <c r="B14" i="4"/>
  <c r="B12" i="4"/>
  <c r="B36" i="4"/>
  <c r="A7" i="4"/>
  <c r="A3" i="4"/>
  <c r="M36" i="3"/>
  <c r="F36" i="3"/>
  <c r="M35" i="3"/>
  <c r="F35" i="3"/>
  <c r="F34" i="3"/>
  <c r="M33" i="3"/>
  <c r="F32" i="3"/>
  <c r="A28" i="3"/>
  <c r="O17" i="3"/>
  <c r="O21" i="3"/>
  <c r="O27" i="3"/>
  <c r="B17" i="3"/>
  <c r="C17" i="3"/>
  <c r="D17" i="3"/>
  <c r="E17" i="3"/>
  <c r="F17" i="3"/>
  <c r="G17" i="3"/>
  <c r="H17" i="3"/>
  <c r="I17" i="3"/>
  <c r="J17" i="3"/>
  <c r="K17" i="3"/>
  <c r="L17" i="3"/>
  <c r="M17" i="3"/>
  <c r="N17" i="3"/>
  <c r="N22" i="3"/>
  <c r="N23" i="3"/>
  <c r="N24" i="3"/>
  <c r="N25" i="3"/>
  <c r="N26" i="3"/>
  <c r="N21" i="3"/>
  <c r="N27" i="3"/>
  <c r="M21" i="3"/>
  <c r="M27" i="3"/>
  <c r="L21" i="3"/>
  <c r="L27" i="3"/>
  <c r="K21" i="3"/>
  <c r="K27" i="3"/>
  <c r="J21" i="3"/>
  <c r="J27" i="3"/>
  <c r="I21" i="3"/>
  <c r="I27" i="3"/>
  <c r="H21" i="3"/>
  <c r="H27" i="3"/>
  <c r="G21" i="3"/>
  <c r="G27" i="3"/>
  <c r="F21" i="3"/>
  <c r="F27" i="3"/>
  <c r="E21" i="3"/>
  <c r="E27" i="3"/>
  <c r="D21" i="3"/>
  <c r="D27" i="3"/>
  <c r="C21" i="3"/>
  <c r="C27" i="3"/>
  <c r="B21" i="3"/>
  <c r="B27" i="3"/>
  <c r="A8" i="3"/>
  <c r="P23" i="3"/>
  <c r="N20" i="3"/>
  <c r="N19" i="3"/>
  <c r="N18" i="3"/>
  <c r="P9" i="3"/>
  <c r="P8" i="3"/>
  <c r="P7" i="3"/>
  <c r="A4" i="3"/>
  <c r="G36" i="2"/>
  <c r="F36" i="2"/>
  <c r="G33" i="2"/>
  <c r="F32" i="2"/>
  <c r="F31" i="2"/>
  <c r="G18" i="2"/>
  <c r="G19" i="2"/>
  <c r="G20" i="2"/>
  <c r="G17" i="2"/>
  <c r="G22" i="2"/>
  <c r="G23" i="2"/>
  <c r="G24" i="2"/>
  <c r="G25" i="2"/>
  <c r="G26" i="2"/>
  <c r="G21" i="2"/>
  <c r="G27" i="2"/>
  <c r="F18" i="2"/>
  <c r="F19" i="2"/>
  <c r="F20" i="2"/>
  <c r="F17" i="2"/>
  <c r="F22" i="2"/>
  <c r="F23" i="2"/>
  <c r="F24" i="2"/>
  <c r="F25" i="2"/>
  <c r="F26" i="2"/>
  <c r="F21" i="2"/>
  <c r="F27" i="2"/>
  <c r="A8" i="2"/>
  <c r="A4" i="2"/>
  <c r="L7" i="1"/>
  <c r="A7" i="1"/>
  <c r="L6" i="1"/>
  <c r="L5" i="1"/>
  <c r="L4" i="1"/>
</calcChain>
</file>

<file path=xl/sharedStrings.xml><?xml version="1.0" encoding="utf-8"?>
<sst xmlns="http://schemas.openxmlformats.org/spreadsheetml/2006/main" count="2344" uniqueCount="790">
  <si>
    <t>PREFEITURA DE SAO BERNARDO</t>
  </si>
  <si>
    <t>'06125389000188</t>
  </si>
  <si>
    <t>RELATÓRIO DE GESTÃO FISCAL</t>
  </si>
  <si>
    <t>PERIODO:Janeiro a Junho/BIMESTRE: Maio - Junho</t>
  </si>
  <si>
    <t>RGF SEMESTRAL</t>
  </si>
  <si>
    <t>1º Semestre de 2017</t>
  </si>
  <si>
    <r>
      <t>INFORMAÇÕES INICIAIS -</t>
    </r>
    <r>
      <rPr>
        <b/>
        <sz val="12"/>
        <color rgb="FF000000"/>
        <rFont val="Times New Roman"/>
      </rPr>
      <t xml:space="preserve"> Versão 2017.1</t>
    </r>
  </si>
  <si>
    <t>2º Semestre de 2017</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</si>
  <si>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</si>
  <si>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</si>
  <si>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</si>
  <si>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</si>
  <si>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2016, divulgada pelo IBGE (D.O.U. em 30/08/2016)</t>
  </si>
  <si>
    <t>CPF</t>
  </si>
  <si>
    <t>Contador</t>
  </si>
  <si>
    <t>Inscrição no CRC</t>
  </si>
  <si>
    <t>DADOS DO RELATÓRIO</t>
  </si>
  <si>
    <t>Meio de Publicação</t>
  </si>
  <si>
    <r>
      <t>Data da Publicação (</t>
    </r>
    <r>
      <rPr>
        <sz val="8"/>
        <color rgb="FF000000"/>
        <rFont val="Arial"/>
      </rPr>
      <t>Art. 55 da LRF</t>
    </r>
    <r>
      <rPr>
        <sz val="10"/>
        <color rgb="FF000000"/>
        <rFont val="Arial"/>
      </rPr>
      <t>)</t>
    </r>
  </si>
  <si>
    <r>
      <t xml:space="preserve">Data de Encaminhamento ao TCE </t>
    </r>
    <r>
      <rPr>
        <sz val="8"/>
        <color rgb="FF000000"/>
        <rFont val="Arial"/>
      </rPr>
      <t>(Art. 53 da Lei 8.258)</t>
    </r>
  </si>
  <si>
    <t>DADOS CADASTRAIS</t>
  </si>
  <si>
    <t>Endereço Eletrônico do Portal da Transparência (Lei 131/2009)</t>
  </si>
  <si>
    <t>Endereço da sede da Prefeitura Municipal:</t>
  </si>
  <si>
    <t>Telefones, Fax, Celulares:</t>
  </si>
  <si>
    <t>Site e/ou email de contato:</t>
  </si>
  <si>
    <t>RGFPREF50-</t>
  </si>
  <si>
    <t>V2017.1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</si>
  <si>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</si>
  <si>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</si>
  <si>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</si>
  <si>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</si>
  <si>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</si>
  <si>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</si>
  <si>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</si>
  <si>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</si>
  <si>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</si>
  <si>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t>INSCRITAS EM RESTOS A PAGAR NÃO PROCESSADOS</t>
    </r>
    <r>
      <rPr>
        <b/>
        <vertAlign val="superscript"/>
        <sz val="8"/>
        <color rgb="FF000000"/>
        <rFont val="Times New Roman"/>
      </rPr>
      <t>1</t>
    </r>
  </si>
  <si>
    <t>TODOS os dados da Tabela 1.1, ao lado, serão alimentados (digitados) na planilha "Anexo1 - 12M Pessoal". Apenas os dados da Tabela 1.2, abaixo, deverão ser alimentados nesta tabela.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</si>
  <si>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</si>
  <si>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</si>
  <si>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</si>
  <si>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</si>
  <si>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</si>
  <si>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</si>
  <si>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</si>
  <si>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</si>
  <si>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</si>
  <si>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</si>
  <si>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</si>
  <si>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</si>
  <si>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</si>
  <si>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</si>
  <si>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</si>
  <si>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</si>
  <si>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</si>
  <si>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</si>
  <si>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</si>
  <si>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</si>
  <si>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</si>
  <si>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</si>
  <si>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</si>
  <si>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</si>
  <si>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</si>
  <si>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</si>
  <si>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</si>
  <si>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</si>
  <si>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</si>
  <si>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</si>
  <si>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</si>
  <si>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</si>
  <si>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</si>
  <si>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</si>
  <si>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</si>
  <si>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</si>
  <si>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</si>
  <si>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</si>
  <si>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</si>
  <si>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</si>
  <si>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</si>
  <si>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</si>
  <si>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</si>
  <si>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</si>
  <si>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</si>
  <si>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</si>
  <si>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</si>
  <si>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</si>
  <si>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</si>
  <si>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</si>
  <si>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</si>
  <si>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</si>
  <si>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</si>
  <si>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</si>
  <si>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</si>
  <si>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</si>
  <si>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</si>
  <si>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</si>
  <si>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</si>
  <si>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</si>
  <si>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</si>
  <si>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</si>
  <si>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</si>
  <si>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</si>
  <si>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</si>
  <si>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</si>
  <si>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</si>
  <si>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Jul/2016</t>
  </si>
  <si>
    <t>Ago/2016</t>
  </si>
  <si>
    <t>Set/2016</t>
  </si>
  <si>
    <t>Out/2016</t>
  </si>
  <si>
    <t>Nov/2016</t>
  </si>
  <si>
    <t>Dez/2016</t>
  </si>
  <si>
    <t>Jan/2017</t>
  </si>
  <si>
    <t>Fev/2017</t>
  </si>
  <si>
    <t>Mar/2017</t>
  </si>
  <si>
    <t>Abr/2017</t>
  </si>
  <si>
    <t>Mai/2017</t>
  </si>
  <si>
    <t>Jun/2017</t>
  </si>
  <si>
    <t>(ÚLTIMOS</t>
  </si>
  <si>
    <t xml:space="preserve">NÃO </t>
  </si>
  <si>
    <t>12 MESES)</t>
  </si>
  <si>
    <t xml:space="preserve"> PROCESSADOS</t>
  </si>
  <si>
    <t>Pessoal Ativo</t>
  </si>
  <si>
    <t>Pessoal Inativo e Pensionistas</t>
  </si>
  <si>
    <t>Outras despesas de pessoal decorrentes de contratos de terceirização (§ 1º do art. 18 da LRF)</t>
  </si>
  <si>
    <t>3º Quadrimestre de 2016</t>
  </si>
  <si>
    <t>Decorrentes de Decisão Judicial</t>
  </si>
  <si>
    <t>Despesas de Exercícios Anteriores</t>
  </si>
  <si>
    <t>--------------</t>
  </si>
  <si>
    <r>
      <t>(-) Transferências obrigatórias da União relativas às emendas individuais (V)  (</t>
    </r>
    <r>
      <rPr>
        <sz val="8"/>
        <color rgb="FF000000"/>
        <rFont val="Calibri"/>
      </rPr>
      <t xml:space="preserve">§ 13, art. 166 da CF)  </t>
    </r>
  </si>
  <si>
    <t>Tabela 2 - Demonstrativo da Dívida Consolidada Líquida - Estados, DF e Municípios</t>
  </si>
  <si>
    <t xml:space="preserve"> DEMONSTRATIVO DA DÍVIDA CONSOLIDADA LÍQUIDA</t>
  </si>
  <si>
    <t xml:space="preserve"> RGF - ANEXO 2 (LRF, art. 55, inciso I, alínea "b")</t>
  </si>
  <si>
    <t xml:space="preserve">DÍVIDA CONSOLIDADA </t>
  </si>
  <si>
    <t>SALDO DO EXERCÍCIO ANTERIOR</t>
  </si>
  <si>
    <t>Saldo do Exercício de 2017</t>
  </si>
  <si>
    <t>Até o 1º Semestre</t>
  </si>
  <si>
    <t>Até o 2º Semestre</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</si>
  <si>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</si>
  <si>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</si>
  <si>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</si>
  <si>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</si>
  <si>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</si>
  <si>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</si>
  <si>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</si>
  <si>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</si>
  <si>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</si>
  <si>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</si>
  <si>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</si>
  <si>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</si>
  <si>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</si>
  <si>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</si>
  <si>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</si>
  <si>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</si>
  <si>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</si>
  <si>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</si>
  <si>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t xml:space="preserve">    Disponibilidade de Caixa</t>
    </r>
    <r>
      <rPr>
        <vertAlign val="superscript"/>
        <sz val="10"/>
        <color rgb="FF000000"/>
        <rFont val="Times New Roman"/>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</si>
  <si>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</si>
  <si>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</si>
  <si>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</si>
  <si>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</si>
  <si>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</si>
  <si>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</si>
  <si>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</si>
  <si>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LIMITE DEFINIDO POR RESOLUÇÃO DO SENADO FEDERAL - &lt;120% da RCL&gt;</t>
  </si>
  <si>
    <t>LIMITE DE ALERTA (inciso III do § 1º do art. 59 da LRF) - &lt;108% da RCL&gt;</t>
  </si>
  <si>
    <t>OUTROS VALORES NÃO INTEGRANTES DA DC</t>
  </si>
  <si>
    <t>PRECATÓRIOS ANTERIORES A 05/05/2000</t>
  </si>
  <si>
    <r>
      <t>PRECATÓRIOS POSTERIORES A 05/05/2000 (Não incluídos na DC)</t>
    </r>
    <r>
      <rPr>
        <vertAlign val="superscript"/>
        <sz val="8"/>
        <color rgb="FF000000"/>
        <rFont val="Times New Roman"/>
      </rPr>
      <t>2</t>
    </r>
  </si>
  <si>
    <t>PASSIVO ATUARIAL</t>
  </si>
  <si>
    <t>INSUFICIÊNCIA FINANCEIRA</t>
  </si>
  <si>
    <t>DEPÓSITOS</t>
  </si>
  <si>
    <t>RP NÃO-PROCESSADOS</t>
  </si>
  <si>
    <t>ANTECIPAÇÕES DE RECEITA ORÇAMENTÁRIA – ARO</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</si>
  <si>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</si>
  <si>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</si>
  <si>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</si>
  <si>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</si>
  <si>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</si>
  <si>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</si>
  <si>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&lt;Terceiro período seguinte&gt;</t>
  </si>
  <si>
    <t xml:space="preserve">Limite Máxímo </t>
  </si>
  <si>
    <t>% DCL</t>
  </si>
  <si>
    <t>Redutor mínimo de 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</si>
  <si>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</si>
  <si>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</si>
  <si>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</si>
  <si>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</si>
  <si>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</si>
  <si>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</si>
  <si>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</si>
  <si>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</si>
  <si>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</si>
  <si>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</si>
  <si>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</si>
  <si>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</si>
  <si>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</si>
  <si>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</si>
  <si>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</si>
  <si>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</si>
  <si>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</si>
  <si>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</si>
  <si>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</si>
  <si>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</si>
  <si>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</si>
  <si>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</si>
  <si>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</si>
  <si>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</si>
  <si>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</si>
  <si>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</si>
  <si>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</si>
  <si>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</si>
  <si>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</si>
  <si>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</si>
  <si>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</si>
  <si>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</si>
  <si>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</si>
  <si>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</si>
  <si>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</si>
  <si>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</si>
  <si>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</si>
  <si>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</si>
  <si>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</si>
  <si>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</si>
  <si>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EXERCÍCIO ANTERIOR</t>
  </si>
  <si>
    <t>EXTERNAS (I)</t>
  </si>
  <si>
    <t xml:space="preserve">    Aval ou Fiança em Operações de Crédito</t>
  </si>
  <si>
    <r>
      <t xml:space="preserve">    Outras garantias nos Termos da LRF</t>
    </r>
    <r>
      <rPr>
        <vertAlign val="superscript"/>
        <sz val="8"/>
        <color rgb="FF000000"/>
        <rFont val="Times New Roman"/>
      </rPr>
      <t>1</t>
    </r>
  </si>
  <si>
    <t>INTERNAS (II)</t>
  </si>
  <si>
    <r>
      <t xml:space="preserve">    Outras Garantias nos Termos da LRF</t>
    </r>
    <r>
      <rPr>
        <vertAlign val="superscript"/>
        <sz val="8"/>
        <color rgb="FF000000"/>
        <rFont val="Times New Roman"/>
      </rPr>
      <t>1</t>
    </r>
  </si>
  <si>
    <t>TOTAL GARANTIAS CONCEDIDAS (III) = (I + II)</t>
  </si>
  <si>
    <t>% do TOTAL DAS GARANTIAS sobre a RCL</t>
  </si>
  <si>
    <t>LIMITE DEFINIDO POR RESOLUÇÃO DO SENADO FEDERAL - &lt;22% da RCL&gt;</t>
  </si>
  <si>
    <t>LIMITE DE ALERTA (inciso III do §1º do art. 59 da LRF) - &lt;19,8% da RCL&gt;</t>
  </si>
  <si>
    <t>CONTRAGARANTIAS RECEBIDAS</t>
  </si>
  <si>
    <t>EXTERNAS (V)</t>
  </si>
  <si>
    <t>INTERNAS (VI)</t>
  </si>
  <si>
    <t>TOTAL CONTRAGARANTIAS RECEBIDAS (VII) = (V + VI)</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</si>
  <si>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</si>
  <si>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</si>
  <si>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</si>
  <si>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</si>
  <si>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</si>
  <si>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</si>
  <si>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</si>
  <si>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</si>
  <si>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Até o Semestre de Referência</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</si>
  <si>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</si>
  <si>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</si>
  <si>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</si>
  <si>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</si>
  <si>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</si>
  <si>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</si>
  <si>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</si>
  <si>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</si>
  <si>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r>
      <t xml:space="preserve">            Operações de Crédito previstas no art. 7º § 3º da RSF nº 43/2001</t>
    </r>
    <r>
      <rPr>
        <vertAlign val="superscript"/>
        <sz val="8"/>
        <color rgb="FF000000"/>
        <rFont val="Times New Roman"/>
      </rPr>
      <t xml:space="preserve"> 1</t>
    </r>
  </si>
  <si>
    <t xml:space="preserve">    TOTAL (I)</t>
  </si>
  <si>
    <t>APURAÇÃO DO CUMPRIMENTO DOS LIMITES</t>
  </si>
  <si>
    <t>% SOBRE</t>
  </si>
  <si>
    <t>A RCL</t>
  </si>
  <si>
    <t>RECEITA CORRENTE LÍQUIDA – RCL</t>
  </si>
  <si>
    <r>
      <t>OPERAÇÕES VEDADAS</t>
    </r>
    <r>
      <rPr>
        <b/>
        <sz val="8"/>
        <color rgb="FF000000"/>
        <rFont val="Times New Roman"/>
      </rPr>
      <t xml:space="preserve"> (II)</t>
    </r>
  </si>
  <si>
    <t>TOTAL CONSIDERADO PARA FINS DA APURAÇÃO DO CUMPRIMENTO DO LIMITE (III)= (Ia + II)</t>
  </si>
  <si>
    <t>LIMITE GERAL DEFINIDO POR RESOLUÇÃO DO SENADO FEDERAL PARA AS OPERAÇÕES DE CRÉDITO INTERNAS E EXTERNAS</t>
  </si>
  <si>
    <t>LIMITE DE ALERTA (inciso III do §1º do art. 59 da LRF) - &lt;%&gt;</t>
  </si>
  <si>
    <t xml:space="preserve">OPERAÇÕES DE CRÉDITO POR ANTECIPAÇÃO DA RECEITA ORÇAMENTÁRIA </t>
  </si>
  <si>
    <t>LIMITE DEFINIDO POR RESOLUÇÃO DO SENADO FEDERAL PARA AS OPERAÇÕES DE CRÉDITO POR ANTECIPAÇÃO DA RECEITA ORÇAMENTÁRIA</t>
  </si>
  <si>
    <t>OUTRAS OPERAÇÕES QUE INTEGRAM A DÍVIDA CONSOLIDADA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</si>
  <si>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</si>
  <si>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</si>
  <si>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</si>
  <si>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</si>
  <si>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</si>
  <si>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</si>
  <si>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</si>
  <si>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</si>
  <si>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</si>
  <si>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</si>
  <si>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</si>
  <si>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</si>
  <si>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</si>
  <si>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</si>
  <si>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</si>
  <si>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</si>
  <si>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</si>
  <si>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</si>
  <si>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</si>
  <si>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</si>
  <si>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</si>
  <si>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</si>
  <si>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</si>
  <si>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</si>
  <si>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</si>
  <si>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</si>
  <si>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</si>
  <si>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</si>
  <si>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</si>
  <si>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</si>
  <si>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</si>
  <si>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</si>
  <si>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</si>
  <si>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</si>
  <si>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</si>
  <si>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</si>
  <si>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</si>
  <si>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</si>
  <si>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</si>
  <si>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</si>
  <si>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</si>
  <si>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</si>
  <si>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</si>
  <si>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</si>
  <si>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5.2 – Demonstrativo da Disponibilidade de Caixa e dos Restos a Pagar dos Consórcios Públicos</t>
  </si>
  <si>
    <t>&lt;IDENTIFICAÇÃO DO CONSÓRCIO&gt;</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</si>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</sst>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R$ &quot;#,##0.00_);[Red]&quot;(R$ &quot;#,##0.00\)"/>
    <numFmt numFmtId="165" formatCode="_-* #,##0.00_-;\-* #,##0.00_-;_-* \-??_-;_-@_-"/>
    <numFmt numFmtId="166" formatCode="0.00_);[Red]\(0.00\)"/>
    <numFmt numFmtId="167" formatCode="mmm\-yy"/>
  </numFmts>
  <fonts count="34">
    <font>
      <sz val="10"/>
      <color rgb="FF000000"/>
      <name val="Arial"/>
    </font>
    <font>
      <sz val="8"/>
      <color rgb="FF000000"/>
      <name val="Times New Roman"/>
    </font>
    <font>
      <sz val="10"/>
      <color rgb="FFFFFFFF"/>
      <name val="Arial"/>
    </font>
    <font>
      <b/>
      <sz val="14"/>
      <color rgb="FF000000"/>
      <name val="Arial"/>
    </font>
    <font>
      <b/>
      <sz val="28"/>
      <color rgb="FF000000"/>
      <name val="Arial"/>
    </font>
    <font>
      <sz val="10"/>
      <color rgb="FFC0C0C0"/>
      <name val="Arial"/>
    </font>
    <font>
      <sz val="11"/>
      <color rgb="FF000000"/>
      <name val="Calibri"/>
    </font>
    <font>
      <b/>
      <sz val="12"/>
      <color rgb="FFFFFFFF"/>
      <name val="Arial"/>
    </font>
    <font>
      <b/>
      <sz val="12"/>
      <color rgb="FF000000"/>
      <name val="Times New Roman"/>
    </font>
    <font>
      <b/>
      <sz val="8"/>
      <color rgb="FF000000"/>
      <name val="Times New Roman"/>
    </font>
    <font>
      <b/>
      <sz val="12"/>
      <color rgb="FF000000"/>
      <name val="Arial"/>
    </font>
    <font>
      <b/>
      <sz val="6"/>
      <color rgb="FF000000"/>
      <name val="Times New Roman"/>
    </font>
    <font>
      <b/>
      <sz val="7"/>
      <color rgb="FF000000"/>
      <name val="Times New Roman"/>
    </font>
    <font>
      <b/>
      <sz val="10"/>
      <color rgb="FF000000"/>
      <name val="Times New Roman"/>
    </font>
    <font>
      <sz val="8"/>
      <color rgb="FFFFFFFF"/>
      <name val="Times New Roman"/>
    </font>
    <font>
      <sz val="7"/>
      <color rgb="FF000000"/>
      <name val="Times New Roman"/>
    </font>
    <font>
      <b/>
      <sz val="11"/>
      <color rgb="FF000000"/>
      <name val="Times New Roman"/>
    </font>
    <font>
      <b/>
      <u/>
      <sz val="8"/>
      <color rgb="FF000000"/>
      <name val="Times New Roman"/>
    </font>
    <font>
      <sz val="8"/>
      <color rgb="FF000000"/>
      <name val="Cambria"/>
    </font>
    <font>
      <b/>
      <sz val="8"/>
      <color rgb="FF000000"/>
      <name val="Arial"/>
    </font>
    <font>
      <b/>
      <sz val="10"/>
      <color rgb="FF000000"/>
      <name val="Arial"/>
    </font>
    <font>
      <b/>
      <sz val="11"/>
      <color rgb="FF000000"/>
      <name val="Arial"/>
    </font>
    <font>
      <b/>
      <sz val="10"/>
      <color rgb="FFFFFFFF"/>
      <name val="Arial"/>
    </font>
    <font>
      <u/>
      <sz val="10"/>
      <color rgb="FF0000FF"/>
      <name val="Arial"/>
    </font>
    <font>
      <sz val="14"/>
      <color rgb="FF000000"/>
      <name val="Times New Roman"/>
    </font>
    <font>
      <b/>
      <sz val="14"/>
      <color rgb="FF000000"/>
      <name val="Times New Roman"/>
    </font>
    <font>
      <b/>
      <sz val="18"/>
      <color rgb="FF000000"/>
      <name val="Times New Roman"/>
    </font>
    <font>
      <b/>
      <sz val="18"/>
      <color rgb="FF000000"/>
      <name val="Arial"/>
    </font>
    <font>
      <sz val="12"/>
      <color rgb="FF000000"/>
      <name val="Times New Roman"/>
    </font>
    <font>
      <sz val="8"/>
      <color rgb="FF000000"/>
      <name val="Arial"/>
    </font>
    <font>
      <b/>
      <vertAlign val="superscript"/>
      <sz val="8"/>
      <color rgb="FF000000"/>
      <name val="Times New Roman"/>
    </font>
    <font>
      <sz val="8"/>
      <color rgb="FF000000"/>
      <name val="Calibri"/>
    </font>
    <font>
      <vertAlign val="superscript"/>
      <sz val="10"/>
      <color rgb="FF000000"/>
      <name val="Times New Roman"/>
    </font>
    <font>
      <vertAlign val="superscript"/>
      <sz val="8"/>
      <color rgb="FF000000"/>
      <name val="Times New Roman"/>
    </font>
  </fonts>
  <fills count="10">
    <fill>
      <patternFill patternType="none"/>
    </fill>
    <fill>
      <patternFill patternType="gray125"/>
    </fill>
    <fill>
      <patternFill patternType="none"/>
    </fill>
    <fill>
      <patternFill patternType="solid">
        <fgColor rgb="FF969696"/>
        <bgColor rgb="FF808080"/>
      </patternFill>
    </fill>
    <fill>
      <patternFill patternType="solid">
        <fgColor rgb="FFC0C0C0"/>
        <bgColor rgb="FFCCCCFF"/>
      </patternFill>
    </fill>
    <fill>
      <patternFill patternType="solid">
        <fgColor rgb="FF000000"/>
        <bgColor rgb="FF003300"/>
      </patternFill>
    </fill>
    <fill>
      <patternFill patternType="solid">
        <fgColor rgb="FFFFFFFF"/>
        <bgColor rgb="FFFFFFCC"/>
      </patternFill>
    </fill>
    <fill>
      <patternFill patternType="solid">
        <fgColor rgb="FFFFFF00"/>
        <bgColor rgb="FFFFFFFF"/>
      </patternFill>
    </fill>
    <fill>
      <patternFill patternType="solid">
        <fgColor rgb="FFFFFF00"/>
        <bgColor rgb="FFCCCCFF"/>
      </patternFill>
    </fill>
    <fill>
      <patternFill patternType="solid">
        <fgColor rgb="FFFFFF00"/>
        <bgColor rgb="FFFFFF00"/>
      </patternFill>
    </fill>
  </fills>
  <borders count="23">
    <border>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medium">
        <color rgb="FF000000"/>
      </right>
      <top/>
      <bottom/>
      <diagonal/>
    </border>
    <border>
      <left/>
      <right style="medium">
        <color rgb="FF000000"/>
      </right>
      <top/>
      <bottom style="medium">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s>
  <cellStyleXfs count="1">
    <xf numFmtId="0" fontId="0" fillId="0" borderId="0"/>
  </cellStyleXfs>
  <cellXfs count="327">
    <xf numFmtId="0" fontId="0" fillId="2" borderId="0" xfId="0" applyFill="1"/>
    <xf numFmtId="0" fontId="0" fillId="2" borderId="0" xfId="0" applyFill="1" applyAlignment="1">
      <alignment vertical="center"/>
    </xf>
    <xf numFmtId="0" fontId="0" fillId="2" borderId="0" xfId="0" applyFill="1"/>
    <xf numFmtId="0" fontId="2" fillId="2" borderId="0" xfId="0" applyFont="1" applyFill="1" applyAlignment="1">
      <alignment vertical="center"/>
    </xf>
    <xf numFmtId="0" fontId="3" fillId="3" borderId="1" xfId="0" applyFont="1" applyFill="1" applyBorder="1" applyAlignment="1">
      <alignment horizontal="center" vertical="center"/>
    </xf>
    <xf numFmtId="0" fontId="0" fillId="3" borderId="2" xfId="0" applyFill="1" applyBorder="1" applyAlignment="1">
      <alignment vertical="center"/>
    </xf>
    <xf numFmtId="0" fontId="0" fillId="2" borderId="3" xfId="0" applyFill="1" applyBorder="1" applyAlignment="1">
      <alignment horizontal="left" vertical="center"/>
    </xf>
    <xf numFmtId="0" fontId="4" fillId="2" borderId="0" xfId="0" applyFont="1" applyFill="1" applyAlignment="1">
      <alignment vertical="center" wrapText="1"/>
    </xf>
    <xf numFmtId="0" fontId="5" fillId="4" borderId="0" xfId="0" applyFont="1" applyFill="1" applyAlignment="1">
      <alignment vertical="center"/>
    </xf>
    <xf numFmtId="0" fontId="6" fillId="2" borderId="3" xfId="0" applyFont="1" applyFill="1" applyBorder="1" applyAlignment="1">
      <alignment horizontal="left" vertical="center" wrapText="1"/>
    </xf>
    <xf numFmtId="0" fontId="7" fillId="5" borderId="3" xfId="0" applyFont="1" applyFill="1" applyBorder="1" applyAlignment="1">
      <alignment horizontal="left"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0" xfId="0" applyFill="1"/>
    <xf numFmtId="0" fontId="9" fillId="2" borderId="0" xfId="0" applyFont="1" applyFill="1" applyAlignment="1">
      <alignment horizontal="center"/>
    </xf>
    <xf numFmtId="0" fontId="9" fillId="2" borderId="0" xfId="0" applyFont="1" applyFill="1" applyAlignment="1">
      <alignment horizontal="center" vertical="top" wrapText="1"/>
    </xf>
    <xf numFmtId="0" fontId="9" fillId="4" borderId="5" xfId="0" applyFont="1" applyFill="1" applyBorder="1" applyAlignment="1">
      <alignment horizontal="center" vertical="top" wrapText="1"/>
    </xf>
    <xf numFmtId="0" fontId="9" fillId="4" borderId="3" xfId="0" applyFont="1" applyFill="1" applyBorder="1" applyAlignment="1">
      <alignment horizontal="center" vertical="top" wrapText="1"/>
    </xf>
    <xf numFmtId="40" fontId="9" fillId="2" borderId="6" xfId="0" applyNumberFormat="1" applyFont="1" applyFill="1" applyBorder="1"/>
    <xf numFmtId="40" fontId="1" fillId="2" borderId="5" xfId="0" applyNumberFormat="1" applyFont="1" applyFill="1" applyBorder="1"/>
    <xf numFmtId="40" fontId="9" fillId="2" borderId="5" xfId="0" applyNumberFormat="1" applyFont="1" applyFill="1" applyBorder="1"/>
    <xf numFmtId="0" fontId="10" fillId="2" borderId="0" xfId="0" applyFont="1" applyFill="1" applyAlignment="1">
      <alignment vertical="center" wrapText="1"/>
    </xf>
    <xf numFmtId="40" fontId="1" fillId="2" borderId="8" xfId="0" applyNumberFormat="1" applyFont="1" applyFill="1" applyBorder="1"/>
    <xf numFmtId="40" fontId="9" fillId="2" borderId="9" xfId="0" applyNumberFormat="1" applyFont="1" applyFill="1" applyBorder="1"/>
    <xf numFmtId="0" fontId="1" fillId="2" borderId="7" xfId="0" applyFont="1" applyFill="1" applyBorder="1" applyAlignment="1">
      <alignment horizontal="center"/>
    </xf>
    <xf numFmtId="0" fontId="9" fillId="2" borderId="2" xfId="0" applyFont="1" applyFill="1" applyBorder="1" applyAlignment="1">
      <alignment horizontal="center"/>
    </xf>
    <xf numFmtId="4" fontId="9" fillId="2" borderId="10" xfId="0" applyNumberFormat="1" applyFont="1" applyFill="1" applyBorder="1" applyAlignment="1">
      <alignment horizontal="right" vertical="center"/>
    </xf>
    <xf numFmtId="0" fontId="1" fillId="4" borderId="2" xfId="0" applyFont="1" applyFill="1" applyBorder="1"/>
    <xf numFmtId="10" fontId="11" fillId="4" borderId="9" xfId="0" applyNumberFormat="1" applyFont="1" applyFill="1" applyBorder="1" applyAlignment="1">
      <alignment horizontal="center"/>
    </xf>
    <xf numFmtId="4" fontId="1" fillId="2" borderId="10" xfId="0" applyNumberFormat="1" applyFont="1" applyFill="1" applyBorder="1" applyAlignment="1">
      <alignment horizontal="right" vertical="center"/>
    </xf>
    <xf numFmtId="0" fontId="1" fillId="2" borderId="11" xfId="0" applyFont="1" applyFill="1" applyBorder="1"/>
    <xf numFmtId="0" fontId="1" fillId="2" borderId="12" xfId="0" applyFont="1" applyFill="1" applyBorder="1" applyAlignment="1">
      <alignment horizontal="center" vertical="top" wrapText="1"/>
    </xf>
    <xf numFmtId="0" fontId="1" fillId="2" borderId="12" xfId="0" applyFont="1" applyFill="1" applyBorder="1" applyAlignment="1">
      <alignment horizontal="right" vertical="top" wrapText="1"/>
    </xf>
    <xf numFmtId="0" fontId="1" fillId="2" borderId="13" xfId="0" applyFont="1" applyFill="1" applyBorder="1" applyAlignment="1">
      <alignment horizontal="center" vertical="top" wrapText="1"/>
    </xf>
    <xf numFmtId="0" fontId="1" fillId="4" borderId="12" xfId="0" applyFont="1" applyFill="1" applyBorder="1" applyAlignment="1" applyProtection="1">
      <alignment horizontal="center" vertical="top" wrapText="1"/>
      <protection locked="0"/>
    </xf>
    <xf numFmtId="0" fontId="1" fillId="4" borderId="12" xfId="0" applyFont="1" applyFill="1" applyBorder="1" applyAlignment="1" applyProtection="1">
      <alignment horizontal="right" vertical="top" wrapText="1"/>
      <protection locked="0"/>
    </xf>
    <xf numFmtId="0" fontId="1" fillId="4" borderId="13" xfId="0" applyFont="1" applyFill="1" applyBorder="1" applyAlignment="1" applyProtection="1">
      <alignment horizontal="right" vertical="top" wrapText="1"/>
      <protection locked="0"/>
    </xf>
    <xf numFmtId="0" fontId="0" fillId="2" borderId="0" xfId="0" applyFill="1"/>
    <xf numFmtId="0" fontId="0" fillId="2" borderId="0" xfId="0" applyFill="1"/>
    <xf numFmtId="0" fontId="1" fillId="2" borderId="0" xfId="0" applyFont="1" applyFill="1"/>
    <xf numFmtId="0" fontId="9" fillId="2" borderId="0" xfId="0" applyFont="1" applyFill="1"/>
    <xf numFmtId="164" fontId="1" fillId="2" borderId="0" xfId="0" applyNumberFormat="1" applyFont="1" applyFill="1" applyAlignment="1">
      <alignment horizontal="right"/>
    </xf>
    <xf numFmtId="0" fontId="12" fillId="4" borderId="14" xfId="0" applyFont="1" applyFill="1" applyBorder="1" applyAlignment="1">
      <alignment horizontal="center"/>
    </xf>
    <xf numFmtId="49" fontId="12" fillId="4" borderId="6" xfId="0" applyNumberFormat="1" applyFont="1" applyFill="1" applyBorder="1" applyAlignment="1">
      <alignment horizontal="center"/>
    </xf>
    <xf numFmtId="0" fontId="12" fillId="4" borderId="3" xfId="0" applyFont="1" applyFill="1" applyBorder="1" applyAlignment="1">
      <alignment horizontal="center"/>
    </xf>
    <xf numFmtId="49" fontId="12" fillId="4" borderId="5" xfId="0" applyNumberFormat="1" applyFont="1" applyFill="1" applyBorder="1" applyAlignment="1">
      <alignment horizontal="center"/>
    </xf>
    <xf numFmtId="0" fontId="12" fillId="4" borderId="3" xfId="0" applyFont="1" applyFill="1" applyBorder="1" applyAlignment="1">
      <alignment horizontal="center" vertical="top" wrapText="1"/>
    </xf>
    <xf numFmtId="0" fontId="12" fillId="4" borderId="8" xfId="0" applyFont="1" applyFill="1" applyBorder="1" applyAlignment="1">
      <alignment horizontal="center" vertical="top" wrapText="1"/>
    </xf>
    <xf numFmtId="0" fontId="12" fillId="4" borderId="4" xfId="0" applyFont="1" applyFill="1" applyBorder="1" applyAlignment="1">
      <alignment horizontal="center" vertical="top" wrapText="1"/>
    </xf>
    <xf numFmtId="4" fontId="1" fillId="2" borderId="6" xfId="0" applyNumberFormat="1" applyFont="1" applyFill="1" applyBorder="1"/>
    <xf numFmtId="4" fontId="1" fillId="2" borderId="15" xfId="0" applyNumberFormat="1" applyFont="1" applyFill="1" applyBorder="1"/>
    <xf numFmtId="4" fontId="1" fillId="2" borderId="6" xfId="0" applyNumberFormat="1" applyFont="1" applyFill="1" applyBorder="1" applyAlignment="1">
      <alignment horizontal="right"/>
    </xf>
    <xf numFmtId="4" fontId="1" fillId="4" borderId="5" xfId="0" applyNumberFormat="1" applyFont="1" applyFill="1" applyBorder="1" applyProtection="1">
      <protection locked="0"/>
    </xf>
    <xf numFmtId="4" fontId="1" fillId="4" borderId="16" xfId="0" applyNumberFormat="1" applyFont="1" applyFill="1" applyBorder="1" applyProtection="1">
      <protection locked="0"/>
    </xf>
    <xf numFmtId="4" fontId="1" fillId="2" borderId="16" xfId="0" applyNumberFormat="1" applyFont="1" applyFill="1" applyBorder="1"/>
    <xf numFmtId="4" fontId="1" fillId="4" borderId="5" xfId="0" applyNumberFormat="1" applyFont="1" applyFill="1" applyBorder="1" applyAlignment="1" applyProtection="1">
      <alignment vertical="center"/>
      <protection locked="0"/>
    </xf>
    <xf numFmtId="4" fontId="1" fillId="2" borderId="5" xfId="0" applyNumberFormat="1" applyFont="1" applyFill="1" applyBorder="1"/>
    <xf numFmtId="0" fontId="1" fillId="2" borderId="7" xfId="0" applyFont="1" applyFill="1" applyBorder="1" applyAlignment="1">
      <alignment horizontal="left" indent="1"/>
    </xf>
    <xf numFmtId="4" fontId="1" fillId="2" borderId="8" xfId="0" applyNumberFormat="1" applyFont="1" applyFill="1" applyBorder="1"/>
    <xf numFmtId="4" fontId="1" fillId="2" borderId="9" xfId="0" applyNumberFormat="1" applyFont="1" applyFill="1" applyBorder="1"/>
    <xf numFmtId="4" fontId="1" fillId="2" borderId="8" xfId="0" applyNumberFormat="1" applyFont="1" applyFill="1" applyBorder="1" applyAlignment="1">
      <alignment horizontal="right"/>
    </xf>
    <xf numFmtId="0" fontId="0" fillId="2" borderId="0" xfId="0" applyFill="1"/>
    <xf numFmtId="0" fontId="5" fillId="4" borderId="0" xfId="0" applyFont="1" applyFill="1"/>
    <xf numFmtId="0" fontId="1" fillId="2" borderId="0" xfId="0" applyFont="1" applyFill="1"/>
    <xf numFmtId="0" fontId="1" fillId="2" borderId="0" xfId="0" applyFont="1" applyFill="1"/>
    <xf numFmtId="0" fontId="1" fillId="2" borderId="0" xfId="0" applyFont="1" applyFill="1" applyAlignment="1">
      <alignment horizontal="left" indent="1"/>
    </xf>
    <xf numFmtId="165" fontId="1" fillId="4" borderId="16" xfId="0" applyNumberFormat="1" applyFont="1" applyFill="1" applyBorder="1" applyProtection="1">
      <protection locked="0"/>
    </xf>
    <xf numFmtId="0" fontId="1" fillId="2" borderId="0" xfId="0" applyFont="1" applyFill="1" applyAlignment="1">
      <alignment horizontal="justify" vertical="top" wrapText="1"/>
    </xf>
    <xf numFmtId="0" fontId="1" fillId="4" borderId="1" xfId="0" applyFont="1" applyFill="1" applyBorder="1"/>
    <xf numFmtId="165" fontId="1" fillId="4" borderId="10" xfId="0" applyNumberFormat="1" applyFont="1" applyFill="1" applyBorder="1"/>
    <xf numFmtId="165" fontId="1" fillId="4" borderId="10" xfId="0" applyNumberFormat="1" applyFont="1" applyFill="1" applyBorder="1" applyProtection="1">
      <protection locked="0"/>
    </xf>
    <xf numFmtId="165" fontId="1" fillId="4" borderId="9" xfId="0" applyNumberFormat="1" applyFont="1" applyFill="1" applyBorder="1" applyProtection="1">
      <protection locked="0"/>
    </xf>
    <xf numFmtId="165" fontId="1" fillId="2" borderId="0" xfId="0" applyNumberFormat="1" applyFont="1" applyFill="1" applyProtection="1">
      <protection locked="0"/>
    </xf>
    <xf numFmtId="37" fontId="1" fillId="2" borderId="2" xfId="0" applyNumberFormat="1" applyFont="1" applyFill="1" applyBorder="1"/>
    <xf numFmtId="10" fontId="1" fillId="2" borderId="0" xfId="0" applyNumberFormat="1" applyFont="1" applyFill="1"/>
    <xf numFmtId="37" fontId="1" fillId="4" borderId="2" xfId="0" applyNumberFormat="1" applyFont="1" applyFill="1" applyBorder="1"/>
    <xf numFmtId="10" fontId="1" fillId="4" borderId="10" xfId="0" applyNumberFormat="1" applyFont="1" applyFill="1" applyBorder="1"/>
    <xf numFmtId="0" fontId="1" fillId="4" borderId="2" xfId="0" applyFont="1" applyFill="1" applyBorder="1" applyAlignment="1" applyProtection="1">
      <alignment horizontal="left"/>
      <protection locked="0"/>
    </xf>
    <xf numFmtId="0" fontId="14" fillId="2" borderId="2" xfId="0" applyFont="1" applyFill="1" applyBorder="1"/>
    <xf numFmtId="0" fontId="14" fillId="2" borderId="0" xfId="0" applyFont="1" applyFill="1"/>
    <xf numFmtId="0" fontId="13" fillId="2" borderId="0" xfId="0" applyFont="1" applyFill="1" applyAlignment="1">
      <alignment horizontal="right" vertical="center" wrapText="1"/>
    </xf>
    <xf numFmtId="0" fontId="1" fillId="2" borderId="6" xfId="0" applyFont="1" applyFill="1" applyBorder="1" applyAlignment="1">
      <alignment horizontal="justify" vertical="top" wrapText="1"/>
    </xf>
    <xf numFmtId="165" fontId="1" fillId="4" borderId="15" xfId="0" applyNumberFormat="1" applyFont="1" applyFill="1" applyBorder="1" applyProtection="1">
      <protection locked="0"/>
    </xf>
    <xf numFmtId="0" fontId="1" fillId="2" borderId="5" xfId="0" applyFont="1" applyFill="1" applyBorder="1" applyAlignment="1">
      <alignment horizontal="justify" vertical="center" wrapText="1"/>
    </xf>
    <xf numFmtId="0" fontId="1" fillId="2" borderId="5" xfId="0" applyFont="1" applyFill="1" applyBorder="1" applyAlignment="1">
      <alignment horizontal="justify" vertical="top" wrapText="1"/>
    </xf>
    <xf numFmtId="165" fontId="1" fillId="2" borderId="16" xfId="0" applyNumberFormat="1" applyFont="1" applyFill="1" applyBorder="1"/>
    <xf numFmtId="165" fontId="1" fillId="2" borderId="0" xfId="0" applyNumberFormat="1" applyFont="1" applyFill="1"/>
    <xf numFmtId="0" fontId="1" fillId="2" borderId="8" xfId="0" applyFont="1" applyFill="1" applyBorder="1" applyAlignment="1">
      <alignment horizontal="justify" vertical="top" wrapText="1"/>
    </xf>
    <xf numFmtId="165" fontId="1" fillId="4" borderId="17" xfId="0" applyNumberFormat="1" applyFont="1" applyFill="1" applyBorder="1" applyProtection="1">
      <protection locked="0"/>
    </xf>
    <xf numFmtId="0" fontId="1" fillId="2" borderId="7" xfId="0" applyFont="1" applyFill="1" applyBorder="1"/>
    <xf numFmtId="0" fontId="1" fillId="2" borderId="2" xfId="0" applyFont="1" applyFill="1" applyBorder="1"/>
    <xf numFmtId="0" fontId="1" fillId="2" borderId="0" xfId="0" applyFont="1" applyFill="1" applyAlignment="1">
      <alignment wrapText="1"/>
    </xf>
    <xf numFmtId="0" fontId="1" fillId="2" borderId="0" xfId="0" applyFont="1" applyFill="1" applyAlignment="1">
      <alignment vertical="center" wrapText="1"/>
    </xf>
    <xf numFmtId="0" fontId="9" fillId="2" borderId="0" xfId="0" applyFont="1" applyFill="1" applyAlignment="1">
      <alignment vertical="top" wrapText="1"/>
    </xf>
    <xf numFmtId="0" fontId="15" fillId="2" borderId="12" xfId="0" applyFont="1" applyFill="1" applyBorder="1" applyAlignment="1">
      <alignment horizontal="center" vertical="top" wrapText="1"/>
    </xf>
    <xf numFmtId="0" fontId="15" fillId="2" borderId="13" xfId="0" applyFont="1" applyFill="1" applyBorder="1" applyAlignment="1">
      <alignment horizontal="center" vertical="top" wrapText="1"/>
    </xf>
    <xf numFmtId="0" fontId="1" fillId="4" borderId="18" xfId="0" applyFont="1" applyFill="1" applyBorder="1" applyAlignment="1" applyProtection="1">
      <alignment horizontal="right" vertical="top" wrapText="1"/>
      <protection locked="0"/>
    </xf>
    <xf numFmtId="49" fontId="1" fillId="6" borderId="0" xfId="0" applyNumberFormat="1" applyFont="1" applyFill="1"/>
    <xf numFmtId="0" fontId="1" fillId="6" borderId="0" xfId="0" applyFont="1" applyFill="1"/>
    <xf numFmtId="49" fontId="1" fillId="2" borderId="11" xfId="0" applyNumberFormat="1" applyFont="1" applyFill="1" applyBorder="1"/>
    <xf numFmtId="49" fontId="1" fillId="2" borderId="0" xfId="0" applyNumberFormat="1" applyFont="1" applyFill="1" applyAlignment="1">
      <alignment horizontal="center"/>
    </xf>
    <xf numFmtId="49" fontId="1" fillId="2" borderId="7" xfId="0" applyNumberFormat="1" applyFont="1" applyFill="1" applyBorder="1"/>
    <xf numFmtId="49" fontId="1" fillId="2" borderId="2" xfId="0" applyNumberFormat="1" applyFont="1" applyFill="1" applyBorder="1"/>
    <xf numFmtId="10" fontId="1" fillId="4" borderId="2" xfId="0" applyNumberFormat="1" applyFont="1" applyFill="1" applyBorder="1" applyProtection="1">
      <protection locked="0"/>
    </xf>
    <xf numFmtId="3" fontId="1" fillId="2" borderId="0" xfId="0" applyNumberFormat="1" applyFont="1" applyFill="1"/>
    <xf numFmtId="49" fontId="1" fillId="2" borderId="2" xfId="0" applyNumberFormat="1" applyFont="1" applyFill="1" applyBorder="1" applyProtection="1">
      <protection locked="0"/>
    </xf>
    <xf numFmtId="0" fontId="0" fillId="2" borderId="11" xfId="0" applyFill="1" applyBorder="1"/>
    <xf numFmtId="37" fontId="1" fillId="2" borderId="0" xfId="0" applyNumberFormat="1" applyFont="1" applyFill="1"/>
    <xf numFmtId="0" fontId="8" fillId="2" borderId="0" xfId="0" applyFont="1" applyFill="1"/>
    <xf numFmtId="0" fontId="9" fillId="2" borderId="0" xfId="0" applyFont="1" applyFill="1"/>
    <xf numFmtId="0" fontId="9" fillId="4" borderId="15" xfId="0" applyFont="1" applyFill="1" applyBorder="1" applyAlignment="1">
      <alignment horizontal="center"/>
    </xf>
    <xf numFmtId="0" fontId="9" fillId="4" borderId="17" xfId="0" applyFont="1" applyFill="1" applyBorder="1" applyAlignment="1">
      <alignment horizontal="center"/>
    </xf>
    <xf numFmtId="0" fontId="1" fillId="2" borderId="3" xfId="0" applyFont="1" applyFill="1" applyBorder="1" applyAlignment="1">
      <alignment horizontal="justify" vertical="top" wrapText="1"/>
    </xf>
    <xf numFmtId="4" fontId="1" fillId="2" borderId="10" xfId="0" applyNumberFormat="1" applyFont="1" applyFill="1" applyBorder="1"/>
    <xf numFmtId="4" fontId="1" fillId="4" borderId="10" xfId="0" applyNumberFormat="1" applyFont="1" applyFill="1" applyBorder="1" applyProtection="1">
      <protection locked="0"/>
    </xf>
    <xf numFmtId="10" fontId="1" fillId="2" borderId="10" xfId="0" applyNumberFormat="1" applyFont="1" applyFill="1" applyBorder="1"/>
    <xf numFmtId="0" fontId="1" fillId="4" borderId="9" xfId="0" applyFont="1" applyFill="1" applyBorder="1" applyProtection="1">
      <protection locked="0"/>
    </xf>
    <xf numFmtId="0" fontId="1" fillId="4" borderId="1" xfId="0" applyFont="1" applyFill="1" applyBorder="1" applyProtection="1">
      <protection locked="0"/>
    </xf>
    <xf numFmtId="0" fontId="1" fillId="2" borderId="9" xfId="0" applyFont="1" applyFill="1" applyBorder="1"/>
    <xf numFmtId="49" fontId="1" fillId="2" borderId="0" xfId="0" applyNumberFormat="1" applyFont="1" applyFill="1"/>
    <xf numFmtId="37" fontId="1" fillId="2" borderId="0" xfId="0" applyNumberFormat="1" applyFont="1" applyFill="1"/>
    <xf numFmtId="0" fontId="1" fillId="2" borderId="0" xfId="0" applyFont="1" applyFill="1" applyAlignment="1">
      <alignment horizontal="right"/>
    </xf>
    <xf numFmtId="0" fontId="16" fillId="4" borderId="17" xfId="0" applyFont="1" applyFill="1" applyBorder="1" applyAlignment="1">
      <alignment horizontal="center" wrapText="1"/>
    </xf>
    <xf numFmtId="0" fontId="1" fillId="2" borderId="3" xfId="0" applyFont="1" applyFill="1" applyBorder="1" applyAlignment="1">
      <alignment horizontal="left" vertical="top" wrapText="1"/>
    </xf>
    <xf numFmtId="40" fontId="1" fillId="2" borderId="6" xfId="0" applyNumberFormat="1" applyFont="1" applyFill="1" applyBorder="1" applyAlignment="1">
      <alignment horizontal="right" vertical="top" wrapText="1"/>
    </xf>
    <xf numFmtId="40" fontId="1" fillId="2" borderId="15" xfId="0" applyNumberFormat="1" applyFont="1" applyFill="1" applyBorder="1" applyAlignment="1">
      <alignment horizontal="right" vertical="top" wrapText="1"/>
    </xf>
    <xf numFmtId="40" fontId="1" fillId="2" borderId="5" xfId="0" applyNumberFormat="1" applyFont="1" applyFill="1" applyBorder="1" applyAlignment="1">
      <alignment horizontal="right" vertical="top" wrapText="1"/>
    </xf>
    <xf numFmtId="40" fontId="1" fillId="2" borderId="16" xfId="0" applyNumberFormat="1" applyFont="1" applyFill="1" applyBorder="1" applyAlignment="1">
      <alignment horizontal="right" vertical="top" wrapText="1"/>
    </xf>
    <xf numFmtId="40" fontId="1" fillId="4" borderId="5" xfId="0" applyNumberFormat="1" applyFont="1" applyFill="1" applyBorder="1" applyAlignment="1" applyProtection="1">
      <alignment horizontal="right" vertical="top" wrapText="1"/>
      <protection locked="0"/>
    </xf>
    <xf numFmtId="40" fontId="1" fillId="4" borderId="8" xfId="0" applyNumberFormat="1" applyFont="1" applyFill="1" applyBorder="1" applyAlignment="1" applyProtection="1">
      <alignment horizontal="right" vertical="top" wrapText="1"/>
      <protection locked="0"/>
    </xf>
    <xf numFmtId="0" fontId="9" fillId="4" borderId="7" xfId="0" applyFont="1" applyFill="1" applyBorder="1" applyAlignment="1">
      <alignment vertical="center"/>
    </xf>
    <xf numFmtId="0" fontId="9" fillId="4" borderId="4" xfId="0" applyFont="1" applyFill="1" applyBorder="1" applyAlignment="1">
      <alignment horizontal="left" vertical="top" wrapText="1"/>
    </xf>
    <xf numFmtId="165" fontId="9" fillId="4" borderId="9" xfId="0" applyNumberFormat="1" applyFont="1" applyFill="1" applyBorder="1" applyAlignment="1">
      <alignment horizontal="right" vertical="top" wrapText="1"/>
    </xf>
    <xf numFmtId="165" fontId="9" fillId="4" borderId="10" xfId="0" applyNumberFormat="1" applyFont="1" applyFill="1" applyBorder="1" applyAlignment="1">
      <alignment horizontal="right" vertical="top" wrapText="1"/>
    </xf>
    <xf numFmtId="0" fontId="9" fillId="4" borderId="17" xfId="0" applyFont="1" applyFill="1" applyBorder="1" applyAlignment="1">
      <alignment horizontal="center" vertical="center" wrapText="1"/>
    </xf>
    <xf numFmtId="165" fontId="1" fillId="4" borderId="9" xfId="0" applyNumberFormat="1" applyFont="1" applyFill="1" applyBorder="1" applyAlignment="1" applyProtection="1">
      <alignment horizontal="center" vertical="top" wrapText="1"/>
      <protection locked="0"/>
    </xf>
    <xf numFmtId="10" fontId="1" fillId="4" borderId="10" xfId="0" applyNumberFormat="1" applyFont="1" applyFill="1" applyBorder="1" applyAlignment="1">
      <alignment horizontal="center"/>
    </xf>
    <xf numFmtId="40" fontId="1" fillId="2" borderId="9" xfId="0" applyNumberFormat="1" applyFont="1" applyFill="1" applyBorder="1" applyAlignment="1">
      <alignment horizontal="center" vertical="top" wrapText="1"/>
    </xf>
    <xf numFmtId="165" fontId="1" fillId="2" borderId="9" xfId="0" applyNumberFormat="1" applyFont="1" applyFill="1" applyBorder="1" applyAlignment="1">
      <alignment horizontal="center" vertical="top" wrapText="1"/>
    </xf>
    <xf numFmtId="165" fontId="1" fillId="4" borderId="9" xfId="0" applyNumberFormat="1" applyFont="1" applyFill="1" applyBorder="1" applyAlignment="1" applyProtection="1">
      <alignment horizontal="right" vertical="top" wrapText="1"/>
      <protection locked="0"/>
    </xf>
    <xf numFmtId="165" fontId="1" fillId="2" borderId="9" xfId="0" applyNumberFormat="1" applyFont="1" applyFill="1" applyBorder="1" applyAlignment="1">
      <alignment horizontal="right" vertical="center" wrapText="1"/>
    </xf>
    <xf numFmtId="0" fontId="1" fillId="2" borderId="10" xfId="0" applyFont="1" applyFill="1" applyBorder="1" applyAlignment="1">
      <alignment wrapText="1"/>
    </xf>
    <xf numFmtId="0" fontId="1" fillId="2" borderId="2" xfId="0" applyFont="1" applyFill="1" applyBorder="1" applyAlignment="1">
      <alignment wrapText="1"/>
    </xf>
    <xf numFmtId="0" fontId="17" fillId="2" borderId="0" xfId="0" applyFont="1" applyFill="1" applyAlignment="1">
      <alignment horizontal="center" vertical="center" wrapText="1"/>
    </xf>
    <xf numFmtId="0" fontId="16" fillId="2" borderId="0" xfId="0" applyFont="1" applyFill="1" applyAlignment="1">
      <alignment horizontal="center" wrapText="1"/>
    </xf>
    <xf numFmtId="40" fontId="1" fillId="2" borderId="0" xfId="0" applyNumberFormat="1" applyFont="1" applyFill="1" applyAlignment="1">
      <alignment horizontal="right" vertical="top" wrapText="1"/>
    </xf>
    <xf numFmtId="165" fontId="1" fillId="2" borderId="0" xfId="0" applyNumberFormat="1" applyFont="1" applyFill="1" applyAlignment="1">
      <alignment horizontal="right" vertical="top" wrapText="1"/>
    </xf>
    <xf numFmtId="165" fontId="1" fillId="4" borderId="5" xfId="0" applyNumberFormat="1" applyFont="1" applyFill="1" applyBorder="1" applyAlignment="1" applyProtection="1">
      <alignment horizontal="right" vertical="top" wrapText="1"/>
      <protection locked="0"/>
    </xf>
    <xf numFmtId="165" fontId="1" fillId="4" borderId="16" xfId="0" applyNumberFormat="1" applyFont="1" applyFill="1" applyBorder="1" applyAlignment="1" applyProtection="1">
      <alignment horizontal="right" vertical="top" wrapText="1"/>
      <protection locked="0"/>
    </xf>
    <xf numFmtId="164" fontId="1" fillId="2" borderId="7" xfId="0" applyNumberFormat="1" applyFont="1" applyFill="1" applyBorder="1" applyAlignment="1">
      <alignment horizontal="right"/>
    </xf>
    <xf numFmtId="0" fontId="9" fillId="4" borderId="5"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5" xfId="0" applyFont="1" applyFill="1" applyBorder="1" applyAlignment="1">
      <alignment horizontal="center" vertical="center"/>
    </xf>
    <xf numFmtId="0" fontId="9" fillId="2" borderId="11" xfId="0" applyFont="1" applyFill="1" applyBorder="1" applyAlignment="1">
      <alignment horizontal="left"/>
    </xf>
    <xf numFmtId="165" fontId="9" fillId="2" borderId="9"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165" fontId="9" fillId="4" borderId="0" xfId="0" applyNumberFormat="1" applyFont="1" applyFill="1" applyAlignment="1" applyProtection="1">
      <alignment horizontal="center" vertical="center" wrapText="1"/>
      <protection locked="0"/>
    </xf>
    <xf numFmtId="165" fontId="19" fillId="4" borderId="5" xfId="0" applyNumberFormat="1" applyFont="1" applyFill="1" applyBorder="1" applyAlignment="1" applyProtection="1">
      <alignment horizontal="center" wrapText="1"/>
      <protection locked="0"/>
    </xf>
    <xf numFmtId="165" fontId="9" fillId="4" borderId="3" xfId="0" applyNumberFormat="1" applyFont="1" applyFill="1" applyBorder="1" applyAlignment="1" applyProtection="1">
      <alignment horizontal="center"/>
      <protection locked="0"/>
    </xf>
    <xf numFmtId="165" fontId="9" fillId="2" borderId="0" xfId="0" applyNumberFormat="1" applyFont="1" applyFill="1" applyAlignment="1">
      <alignment horizontal="center"/>
    </xf>
    <xf numFmtId="0" fontId="9" fillId="2" borderId="6" xfId="0" applyFont="1" applyFill="1" applyBorder="1" applyAlignment="1">
      <alignment horizontal="left"/>
    </xf>
    <xf numFmtId="0" fontId="18" fillId="2" borderId="1" xfId="0" applyFont="1" applyFill="1" applyBorder="1" applyAlignment="1">
      <alignment horizontal="left" vertical="center"/>
    </xf>
    <xf numFmtId="165" fontId="9" fillId="4" borderId="3" xfId="0" applyNumberFormat="1" applyFont="1" applyFill="1" applyBorder="1" applyAlignment="1" applyProtection="1">
      <alignment horizontal="right" wrapText="1"/>
      <protection locked="0"/>
    </xf>
    <xf numFmtId="165" fontId="9" fillId="4" borderId="5" xfId="0" applyNumberFormat="1" applyFont="1" applyFill="1" applyBorder="1" applyAlignment="1" applyProtection="1">
      <alignment horizontal="right" wrapText="1"/>
      <protection locked="0"/>
    </xf>
    <xf numFmtId="165" fontId="9" fillId="4" borderId="3" xfId="0" applyNumberFormat="1" applyFont="1" applyFill="1" applyBorder="1" applyAlignment="1" applyProtection="1">
      <alignment horizontal="right"/>
      <protection locked="0"/>
    </xf>
    <xf numFmtId="165" fontId="9" fillId="4" borderId="0" xfId="0" applyNumberFormat="1" applyFont="1" applyFill="1" applyAlignment="1" applyProtection="1">
      <alignment horizontal="right"/>
      <protection locked="0"/>
    </xf>
    <xf numFmtId="0" fontId="9" fillId="4" borderId="9" xfId="0" applyFont="1" applyFill="1" applyBorder="1" applyAlignment="1">
      <alignment horizontal="left"/>
    </xf>
    <xf numFmtId="165" fontId="9" fillId="4" borderId="9" xfId="0" applyNumberFormat="1" applyFont="1" applyFill="1" applyBorder="1" applyAlignment="1">
      <alignment horizontal="right" wrapText="1"/>
    </xf>
    <xf numFmtId="165" fontId="9" fillId="4" borderId="1" xfId="0" applyNumberFormat="1" applyFont="1" applyFill="1" applyBorder="1" applyAlignment="1">
      <alignment horizontal="right" wrapText="1"/>
    </xf>
    <xf numFmtId="0" fontId="1" fillId="2" borderId="0" xfId="0" applyFont="1" applyFill="1" applyAlignment="1">
      <alignment vertical="center"/>
    </xf>
    <xf numFmtId="37" fontId="1" fillId="2" borderId="0" xfId="0" applyNumberFormat="1" applyFont="1" applyFill="1" applyAlignment="1">
      <alignment horizontal="right"/>
    </xf>
    <xf numFmtId="0" fontId="18" fillId="2" borderId="14" xfId="0" applyFont="1" applyFill="1" applyBorder="1" applyAlignment="1">
      <alignment horizontal="left" vertical="center"/>
    </xf>
    <xf numFmtId="0" fontId="18" fillId="2" borderId="3" xfId="0" applyFont="1" applyFill="1" applyBorder="1" applyAlignment="1">
      <alignment horizontal="left" vertical="center"/>
    </xf>
    <xf numFmtId="0" fontId="1" fillId="2" borderId="3" xfId="0" applyFont="1" applyFill="1" applyBorder="1"/>
    <xf numFmtId="0" fontId="1" fillId="4" borderId="16" xfId="0" applyFont="1" applyFill="1" applyBorder="1" applyProtection="1">
      <protection locked="0"/>
    </xf>
    <xf numFmtId="165" fontId="1" fillId="2" borderId="5" xfId="0" applyNumberFormat="1" applyFont="1" applyFill="1" applyBorder="1"/>
    <xf numFmtId="0" fontId="1" fillId="2" borderId="4" xfId="0" applyFont="1" applyFill="1" applyBorder="1"/>
    <xf numFmtId="0" fontId="1" fillId="4" borderId="17" xfId="0" applyFont="1" applyFill="1" applyBorder="1" applyProtection="1">
      <protection locked="0"/>
    </xf>
    <xf numFmtId="165" fontId="1" fillId="2" borderId="8" xfId="0" applyNumberFormat="1" applyFont="1" applyFill="1" applyBorder="1"/>
    <xf numFmtId="0" fontId="1" fillId="4" borderId="8" xfId="0" applyFont="1" applyFill="1" applyBorder="1" applyProtection="1">
      <protection locked="0"/>
    </xf>
    <xf numFmtId="0" fontId="2" fillId="2" borderId="0" xfId="0" applyFont="1" applyFill="1"/>
    <xf numFmtId="0" fontId="0" fillId="2" borderId="0" xfId="0" applyFill="1"/>
    <xf numFmtId="0" fontId="20" fillId="2" borderId="0" xfId="0" applyFont="1" applyFill="1"/>
    <xf numFmtId="0" fontId="20" fillId="2" borderId="9" xfId="0" applyFont="1" applyFill="1" applyBorder="1" applyAlignment="1">
      <alignment horizontal="center" vertical="center" wrapText="1"/>
    </xf>
    <xf numFmtId="9" fontId="2" fillId="2" borderId="0" xfId="0" applyNumberFormat="1" applyFont="1" applyFill="1"/>
    <xf numFmtId="0" fontId="21" fillId="6" borderId="9" xfId="0" applyFont="1" applyFill="1" applyBorder="1" applyAlignment="1">
      <alignment horizontal="center" vertical="center"/>
    </xf>
    <xf numFmtId="0" fontId="21" fillId="6" borderId="9" xfId="0" applyFont="1" applyFill="1" applyBorder="1" applyAlignment="1">
      <alignment vertical="center"/>
    </xf>
    <xf numFmtId="3" fontId="21" fillId="6" borderId="9" xfId="0" applyNumberFormat="1" applyFont="1" applyFill="1" applyBorder="1" applyAlignment="1">
      <alignment horizontal="right" vertical="center"/>
    </xf>
    <xf numFmtId="0" fontId="10" fillId="2" borderId="0" xfId="0" applyFont="1" applyFill="1" applyAlignment="1">
      <alignment horizontal="center"/>
    </xf>
    <xf numFmtId="0" fontId="21" fillId="4" borderId="9" xfId="0" applyFont="1" applyFill="1" applyBorder="1" applyAlignment="1">
      <alignment horizontal="center" vertical="center"/>
    </xf>
    <xf numFmtId="0" fontId="21" fillId="4" borderId="9" xfId="0" applyFont="1" applyFill="1" applyBorder="1" applyAlignment="1">
      <alignment vertical="center"/>
    </xf>
    <xf numFmtId="3" fontId="21" fillId="4" borderId="9" xfId="0" applyNumberFormat="1" applyFont="1" applyFill="1" applyBorder="1" applyAlignment="1">
      <alignment horizontal="right" vertical="center"/>
    </xf>
    <xf numFmtId="10" fontId="22" fillId="2" borderId="0" xfId="0" applyNumberFormat="1" applyFont="1" applyFill="1"/>
    <xf numFmtId="3" fontId="2" fillId="2" borderId="0" xfId="0" applyNumberFormat="1" applyFont="1" applyFill="1"/>
    <xf numFmtId="0" fontId="0" fillId="2" borderId="0" xfId="0" applyFill="1" applyAlignment="1">
      <alignment horizontal="right"/>
    </xf>
    <xf numFmtId="0" fontId="20" fillId="2" borderId="9" xfId="0" applyFont="1" applyFill="1" applyBorder="1" applyAlignment="1">
      <alignment horizontal="center" vertical="center"/>
    </xf>
    <xf numFmtId="0" fontId="0" fillId="2" borderId="9" xfId="0" applyFill="1" applyBorder="1"/>
    <xf numFmtId="0" fontId="20" fillId="6" borderId="9" xfId="0" applyFont="1" applyFill="1" applyBorder="1" applyAlignment="1">
      <alignment horizontal="left" wrapText="1"/>
    </xf>
    <xf numFmtId="3" fontId="20" fillId="6" borderId="9" xfId="0" applyNumberFormat="1" applyFont="1" applyFill="1" applyBorder="1" applyAlignment="1">
      <alignment horizontal="right" wrapText="1"/>
    </xf>
    <xf numFmtId="0" fontId="0" fillId="4" borderId="9" xfId="0" applyFill="1" applyBorder="1"/>
    <xf numFmtId="0" fontId="20" fillId="4" borderId="9" xfId="0" applyFont="1" applyFill="1" applyBorder="1" applyAlignment="1">
      <alignment horizontal="left" wrapText="1"/>
    </xf>
    <xf numFmtId="3" fontId="20" fillId="4" borderId="9" xfId="0" applyNumberFormat="1" applyFont="1" applyFill="1" applyBorder="1" applyAlignment="1">
      <alignment horizontal="right" wrapText="1"/>
    </xf>
    <xf numFmtId="0" fontId="20" fillId="4" borderId="9" xfId="0" applyFont="1" applyFill="1" applyBorder="1" applyAlignment="1" applyProtection="1">
      <alignment horizontal="left" wrapText="1"/>
      <protection locked="0"/>
    </xf>
    <xf numFmtId="0" fontId="0" fillId="4" borderId="0" xfId="0" applyFill="1" applyAlignment="1" applyProtection="1">
      <alignment vertical="center"/>
      <protection locked="0"/>
    </xf>
    <xf numFmtId="14" fontId="0" fillId="4" borderId="0" xfId="0" applyNumberFormat="1" applyFill="1" applyAlignment="1" applyProtection="1">
      <alignment vertical="center"/>
      <protection locked="0"/>
    </xf>
    <xf numFmtId="0" fontId="23" fillId="4" borderId="0" xfId="0" applyFont="1" applyFill="1" applyAlignment="1" applyProtection="1">
      <alignment horizontal="center" vertical="center"/>
      <protection locked="0"/>
    </xf>
    <xf numFmtId="0" fontId="23" fillId="4" borderId="7" xfId="0" applyFont="1" applyFill="1" applyBorder="1" applyAlignment="1" applyProtection="1">
      <alignment vertical="center"/>
      <protection locked="0"/>
    </xf>
    <xf numFmtId="166" fontId="11" fillId="4" borderId="9" xfId="0" applyNumberFormat="1" applyFont="1" applyFill="1" applyBorder="1" applyAlignment="1">
      <alignment horizontal="right"/>
    </xf>
    <xf numFmtId="10" fontId="1" fillId="2" borderId="5" xfId="0" applyNumberFormat="1" applyFont="1" applyFill="1" applyBorder="1"/>
    <xf numFmtId="10" fontId="1" fillId="2" borderId="8" xfId="0" applyNumberFormat="1" applyFont="1" applyFill="1" applyBorder="1"/>
    <xf numFmtId="10" fontId="1" fillId="8" borderId="10" xfId="0" applyNumberFormat="1" applyFont="1" applyFill="1" applyBorder="1" applyProtection="1">
      <protection locked="0"/>
    </xf>
    <xf numFmtId="10" fontId="1" fillId="7" borderId="10" xfId="0" applyNumberFormat="1" applyFont="1" applyFill="1" applyBorder="1"/>
    <xf numFmtId="10" fontId="1" fillId="8" borderId="10" xfId="0" applyNumberFormat="1" applyFont="1" applyFill="1" applyBorder="1" applyAlignment="1" applyProtection="1">
      <alignment vertical="center"/>
      <protection locked="0"/>
    </xf>
    <xf numFmtId="0" fontId="2" fillId="2" borderId="0" xfId="0" applyFont="1" applyFill="1" applyAlignment="1">
      <alignment horizontal="center"/>
    </xf>
    <xf numFmtId="0" fontId="2" fillId="2" borderId="0" xfId="0" applyFont="1" applyFill="1"/>
    <xf numFmtId="0" fontId="9" fillId="4" borderId="2" xfId="0" applyFont="1" applyFill="1" applyBorder="1" applyAlignment="1">
      <alignment horizontal="center"/>
    </xf>
    <xf numFmtId="0" fontId="1" fillId="2" borderId="1" xfId="0" applyFont="1" applyFill="1" applyBorder="1"/>
    <xf numFmtId="0" fontId="1" fillId="2" borderId="0" xfId="0" applyFont="1" applyFill="1" applyAlignment="1">
      <alignment horizontal="left" wrapText="1"/>
    </xf>
    <xf numFmtId="0" fontId="9" fillId="4" borderId="10" xfId="0" applyFont="1" applyFill="1" applyBorder="1" applyAlignment="1">
      <alignment horizontal="center"/>
    </xf>
    <xf numFmtId="0" fontId="9" fillId="2" borderId="9" xfId="0" applyFont="1" applyFill="1" applyBorder="1" applyAlignment="1">
      <alignment horizontal="center"/>
    </xf>
    <xf numFmtId="10" fontId="9" fillId="7" borderId="9" xfId="0" applyNumberFormat="1" applyFont="1" applyFill="1" applyBorder="1" applyAlignment="1">
      <alignment horizontal="center"/>
    </xf>
    <xf numFmtId="49" fontId="1" fillId="2" borderId="0" xfId="0" applyNumberFormat="1" applyFont="1" applyFill="1" applyAlignment="1">
      <alignment horizontal="left"/>
    </xf>
    <xf numFmtId="49" fontId="9" fillId="2" borderId="0" xfId="0" applyNumberFormat="1" applyFont="1" applyFill="1" applyAlignment="1">
      <alignment horizontal="left"/>
    </xf>
    <xf numFmtId="0" fontId="1" fillId="4" borderId="18" xfId="0" applyFont="1" applyFill="1" applyBorder="1" applyAlignment="1" applyProtection="1">
      <alignment horizontal="center" vertical="top" wrapText="1"/>
      <protection locked="0"/>
    </xf>
    <xf numFmtId="0" fontId="1" fillId="4" borderId="19" xfId="0" applyFont="1" applyFill="1" applyBorder="1" applyAlignment="1" applyProtection="1">
      <alignment horizontal="center" vertical="top" wrapText="1"/>
      <protection locked="0"/>
    </xf>
    <xf numFmtId="0" fontId="9" fillId="4" borderId="1" xfId="0" applyFont="1" applyFill="1" applyBorder="1" applyAlignment="1">
      <alignment horizontal="center"/>
    </xf>
    <xf numFmtId="49" fontId="1" fillId="2" borderId="9" xfId="0" applyNumberFormat="1" applyFont="1" applyFill="1" applyBorder="1" applyAlignment="1">
      <alignment horizontal="center"/>
    </xf>
    <xf numFmtId="10" fontId="1" fillId="4" borderId="9" xfId="0" applyNumberFormat="1" applyFont="1" applyFill="1" applyBorder="1" applyProtection="1">
      <protection locked="0"/>
    </xf>
    <xf numFmtId="0" fontId="9" fillId="4" borderId="15" xfId="0" applyFont="1" applyFill="1" applyBorder="1" applyAlignment="1">
      <alignment horizontal="center" vertical="center" wrapText="1"/>
    </xf>
    <xf numFmtId="0" fontId="1" fillId="2" borderId="0" xfId="0" applyFont="1" applyFill="1" applyAlignment="1">
      <alignment horizontal="left" vertical="top" wrapText="1"/>
    </xf>
    <xf numFmtId="0" fontId="9" fillId="4" borderId="10" xfId="0" applyFont="1" applyFill="1" applyBorder="1" applyAlignment="1">
      <alignment horizontal="center" vertical="center" wrapText="1"/>
    </xf>
    <xf numFmtId="0" fontId="1" fillId="2" borderId="2" xfId="0" applyFont="1" applyFill="1" applyBorder="1" applyAlignment="1">
      <alignment horizontal="left" wrapText="1"/>
    </xf>
    <xf numFmtId="0" fontId="9" fillId="2" borderId="0" xfId="0" applyFont="1" applyFill="1" applyAlignment="1">
      <alignment horizontal="center" vertical="center" wrapText="1"/>
    </xf>
    <xf numFmtId="0" fontId="1" fillId="2" borderId="0" xfId="0" applyFont="1" applyFill="1" applyAlignment="1">
      <alignment horizontal="left"/>
    </xf>
    <xf numFmtId="0" fontId="1" fillId="2" borderId="0" xfId="0" applyFont="1" applyFill="1" applyAlignment="1">
      <alignment horizontal="center"/>
    </xf>
    <xf numFmtId="0" fontId="9" fillId="4" borderId="0" xfId="0" applyFont="1" applyFill="1" applyAlignment="1">
      <alignment horizontal="center" vertical="center"/>
    </xf>
    <xf numFmtId="0" fontId="9" fillId="4" borderId="6" xfId="0" applyFont="1" applyFill="1" applyBorder="1" applyAlignment="1">
      <alignment horizontal="center" vertical="center" wrapText="1"/>
    </xf>
    <xf numFmtId="0" fontId="9" fillId="4" borderId="9" xfId="0" applyFont="1" applyFill="1" applyBorder="1" applyAlignment="1">
      <alignment horizontal="center"/>
    </xf>
    <xf numFmtId="0" fontId="9" fillId="4" borderId="9" xfId="0" applyFont="1" applyFill="1" applyBorder="1" applyAlignment="1">
      <alignment horizontal="center" vertical="center" wrapText="1"/>
    </xf>
    <xf numFmtId="0" fontId="3" fillId="2" borderId="0" xfId="0" applyFont="1" applyFill="1" applyAlignment="1">
      <alignment horizontal="center" vertical="center"/>
    </xf>
    <xf numFmtId="0" fontId="24" fillId="4" borderId="0" xfId="0" applyFont="1" applyFill="1" applyAlignment="1" applyProtection="1">
      <alignment horizontal="center" vertical="center"/>
      <protection locked="0"/>
    </xf>
    <xf numFmtId="0" fontId="25" fillId="2" borderId="0" xfId="0" applyFont="1" applyFill="1" applyAlignment="1">
      <alignment horizontal="center"/>
    </xf>
    <xf numFmtId="0" fontId="10" fillId="2" borderId="0" xfId="0" applyFont="1" applyFill="1" applyAlignment="1">
      <alignment horizontal="center" vertical="center" wrapText="1"/>
    </xf>
    <xf numFmtId="167" fontId="24" fillId="4" borderId="0" xfId="0" applyNumberFormat="1" applyFont="1" applyFill="1" applyAlignment="1" applyProtection="1">
      <alignment horizontal="center" vertical="center"/>
      <protection locked="0"/>
    </xf>
    <xf numFmtId="0" fontId="4" fillId="2" borderId="0" xfId="0" applyFont="1" applyFill="1" applyAlignment="1">
      <alignment horizontal="center" vertical="center" wrapText="1"/>
    </xf>
    <xf numFmtId="0" fontId="26" fillId="2" borderId="0" xfId="0" applyFont="1" applyFill="1" applyAlignment="1">
      <alignment horizontal="center" vertical="center"/>
    </xf>
    <xf numFmtId="0" fontId="27" fillId="2" borderId="7" xfId="0" applyFont="1" applyFill="1" applyBorder="1" applyAlignment="1">
      <alignment horizontal="center" vertical="center"/>
    </xf>
    <xf numFmtId="0" fontId="1" fillId="2" borderId="22" xfId="0" applyFont="1" applyFill="1" applyBorder="1" applyAlignment="1">
      <alignment horizontal="justify" vertical="top" wrapText="1"/>
    </xf>
    <xf numFmtId="0" fontId="1" fillId="4" borderId="18" xfId="0" applyFont="1" applyFill="1" applyBorder="1" applyAlignment="1" applyProtection="1">
      <alignment horizontal="center" vertical="top" wrapText="1"/>
      <protection locked="0"/>
    </xf>
    <xf numFmtId="0" fontId="1" fillId="4" borderId="19" xfId="0" applyFont="1" applyFill="1" applyBorder="1" applyAlignment="1" applyProtection="1">
      <alignment horizontal="center" vertical="top" wrapText="1"/>
      <protection locked="0"/>
    </xf>
    <xf numFmtId="0" fontId="1" fillId="2" borderId="21" xfId="0" applyFont="1" applyFill="1" applyBorder="1" applyAlignment="1">
      <alignment horizontal="center" vertical="top" wrapText="1"/>
    </xf>
    <xf numFmtId="0" fontId="1" fillId="2" borderId="0" xfId="0" applyFont="1" applyFill="1" applyAlignment="1">
      <alignment horizontal="left" wrapText="1"/>
    </xf>
    <xf numFmtId="0" fontId="8" fillId="2" borderId="20" xfId="0" applyFont="1" applyFill="1" applyBorder="1" applyAlignment="1">
      <alignment horizontal="center" vertical="center" wrapText="1"/>
    </xf>
    <xf numFmtId="0" fontId="17" fillId="6" borderId="18" xfId="0" applyFont="1" applyFill="1" applyBorder="1" applyAlignment="1">
      <alignment horizontal="center" wrapText="1"/>
    </xf>
    <xf numFmtId="0" fontId="10" fillId="9" borderId="0" xfId="0" applyFont="1" applyFill="1" applyAlignment="1">
      <alignment horizontal="center" vertical="center" wrapText="1"/>
    </xf>
    <xf numFmtId="0" fontId="9" fillId="4" borderId="2" xfId="0" applyFont="1" applyFill="1" applyBorder="1" applyAlignment="1">
      <alignment horizontal="center"/>
    </xf>
    <xf numFmtId="0" fontId="1" fillId="2" borderId="2" xfId="0" applyFont="1" applyFill="1" applyBorder="1" applyAlignment="1">
      <alignment horizontal="left" vertical="center"/>
    </xf>
    <xf numFmtId="49" fontId="1" fillId="2" borderId="2" xfId="0" applyNumberFormat="1" applyFont="1" applyFill="1" applyBorder="1" applyAlignment="1">
      <alignment horizontal="left" vertical="center"/>
    </xf>
    <xf numFmtId="0" fontId="8" fillId="2" borderId="7" xfId="0" applyFont="1" applyFill="1" applyBorder="1" applyAlignment="1">
      <alignment horizontal="center"/>
    </xf>
    <xf numFmtId="0" fontId="9" fillId="4" borderId="1" xfId="0" applyFont="1" applyFill="1" applyBorder="1" applyAlignment="1">
      <alignment horizontal="center" vertical="center"/>
    </xf>
    <xf numFmtId="0" fontId="9" fillId="4" borderId="6" xfId="0" applyFont="1" applyFill="1" applyBorder="1" applyAlignment="1">
      <alignment horizontal="center"/>
    </xf>
    <xf numFmtId="0" fontId="9" fillId="4" borderId="8" xfId="0" applyFont="1" applyFill="1" applyBorder="1" applyAlignment="1">
      <alignment horizontal="center"/>
    </xf>
    <xf numFmtId="0" fontId="9" fillId="4" borderId="6" xfId="0" applyFont="1" applyFill="1" applyBorder="1" applyAlignment="1">
      <alignment horizontal="center" vertical="center"/>
    </xf>
    <xf numFmtId="0" fontId="9" fillId="4" borderId="6" xfId="0" applyFont="1" applyFill="1" applyBorder="1" applyAlignment="1">
      <alignment horizontal="center" vertical="center" wrapText="1"/>
    </xf>
    <xf numFmtId="0" fontId="1" fillId="2" borderId="0" xfId="0" applyFont="1" applyFill="1" applyAlignment="1">
      <alignment horizontal="left"/>
    </xf>
    <xf numFmtId="0" fontId="9" fillId="2" borderId="0" xfId="0" applyFont="1" applyFill="1" applyAlignment="1">
      <alignment horizontal="left"/>
    </xf>
    <xf numFmtId="4" fontId="9" fillId="2" borderId="9" xfId="0" applyNumberFormat="1" applyFont="1" applyFill="1" applyBorder="1" applyAlignment="1">
      <alignment horizontal="center"/>
    </xf>
    <xf numFmtId="10" fontId="9" fillId="7" borderId="9" xfId="0" applyNumberFormat="1" applyFont="1" applyFill="1" applyBorder="1" applyAlignment="1">
      <alignment horizontal="center"/>
    </xf>
    <xf numFmtId="4" fontId="9" fillId="4" borderId="9" xfId="0" applyNumberFormat="1" applyFont="1" applyFill="1" applyBorder="1" applyAlignment="1" applyProtection="1">
      <alignment horizontal="center"/>
      <protection locked="0"/>
    </xf>
    <xf numFmtId="0" fontId="9" fillId="2" borderId="9" xfId="0" applyFont="1" applyFill="1" applyBorder="1" applyAlignment="1">
      <alignment horizontal="center"/>
    </xf>
    <xf numFmtId="39" fontId="9" fillId="2" borderId="9" xfId="0" applyNumberFormat="1" applyFont="1" applyFill="1" applyBorder="1" applyAlignment="1">
      <alignment horizontal="center"/>
    </xf>
    <xf numFmtId="4" fontId="9" fillId="4" borderId="9" xfId="0" applyNumberFormat="1" applyFont="1" applyFill="1" applyBorder="1" applyAlignment="1">
      <alignment horizontal="center"/>
    </xf>
    <xf numFmtId="10" fontId="9" fillId="4" borderId="9" xfId="0" applyNumberFormat="1" applyFont="1" applyFill="1" applyBorder="1" applyAlignment="1">
      <alignment horizontal="center"/>
    </xf>
    <xf numFmtId="0" fontId="28" fillId="2" borderId="2" xfId="0" applyFont="1" applyFill="1" applyBorder="1" applyAlignment="1">
      <alignment horizontal="center" vertical="center"/>
    </xf>
    <xf numFmtId="0" fontId="9" fillId="4" borderId="10" xfId="0" applyFont="1" applyFill="1" applyBorder="1" applyAlignment="1">
      <alignment horizontal="center"/>
    </xf>
    <xf numFmtId="0" fontId="9" fillId="4" borderId="9" xfId="0" applyFont="1" applyFill="1" applyBorder="1" applyAlignment="1">
      <alignment horizontal="center"/>
    </xf>
    <xf numFmtId="49" fontId="12" fillId="4" borderId="9" xfId="0" applyNumberFormat="1" applyFont="1" applyFill="1" applyBorder="1" applyAlignment="1" applyProtection="1">
      <alignment horizontal="center" vertical="center" wrapText="1"/>
      <protection locked="0"/>
    </xf>
    <xf numFmtId="0" fontId="12" fillId="4" borderId="6" xfId="0" applyFont="1" applyFill="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67" fontId="1" fillId="2" borderId="0" xfId="0" applyNumberFormat="1" applyFont="1" applyFill="1" applyAlignment="1">
      <alignment horizontal="left"/>
    </xf>
    <xf numFmtId="49" fontId="1" fillId="2" borderId="9" xfId="0" applyNumberFormat="1" applyFont="1" applyFill="1" applyBorder="1" applyAlignment="1">
      <alignment horizontal="center"/>
    </xf>
    <xf numFmtId="0" fontId="1" fillId="2" borderId="11" xfId="0" applyFont="1" applyFill="1" applyBorder="1" applyAlignment="1" applyProtection="1">
      <alignment horizontal="left" vertical="center"/>
      <protection locked="0"/>
    </xf>
    <xf numFmtId="49" fontId="1" fillId="2" borderId="0" xfId="0" applyNumberFormat="1" applyFont="1" applyFill="1" applyAlignment="1">
      <alignment horizontal="left"/>
    </xf>
    <xf numFmtId="49" fontId="8" fillId="2" borderId="7" xfId="0" applyNumberFormat="1" applyFont="1" applyFill="1" applyBorder="1" applyAlignment="1">
      <alignment horizontal="left"/>
    </xf>
    <xf numFmtId="0" fontId="9" fillId="4" borderId="1" xfId="0" applyFont="1" applyFill="1" applyBorder="1" applyAlignment="1">
      <alignment horizontal="center"/>
    </xf>
    <xf numFmtId="0" fontId="8" fillId="2" borderId="20" xfId="0" applyFont="1" applyFill="1" applyBorder="1" applyAlignment="1">
      <alignment horizontal="left"/>
    </xf>
    <xf numFmtId="0" fontId="9" fillId="4" borderId="18" xfId="0" applyFont="1" applyFill="1" applyBorder="1" applyAlignment="1">
      <alignment horizontal="center" vertical="top" wrapText="1"/>
    </xf>
    <xf numFmtId="0" fontId="17" fillId="4" borderId="14" xfId="0" applyFont="1" applyFill="1" applyBorder="1" applyAlignment="1">
      <alignment horizontal="center" vertical="center"/>
    </xf>
    <xf numFmtId="0" fontId="9" fillId="4" borderId="9" xfId="0" applyFont="1" applyFill="1" applyBorder="1" applyAlignment="1">
      <alignment horizontal="center" vertical="center" wrapText="1"/>
    </xf>
    <xf numFmtId="0" fontId="13" fillId="4" borderId="10" xfId="0" applyFont="1" applyFill="1" applyBorder="1" applyAlignment="1">
      <alignment horizontal="right" vertical="center" wrapText="1"/>
    </xf>
    <xf numFmtId="0" fontId="1" fillId="2" borderId="11" xfId="0" applyFont="1" applyFill="1" applyBorder="1" applyAlignment="1">
      <alignment horizontal="left"/>
    </xf>
    <xf numFmtId="0" fontId="1" fillId="2" borderId="0" xfId="0" applyFont="1" applyFill="1" applyAlignment="1">
      <alignment horizontal="justify" vertical="center" wrapText="1"/>
    </xf>
    <xf numFmtId="49" fontId="9" fillId="2" borderId="0" xfId="0" applyNumberFormat="1" applyFont="1" applyFill="1" applyAlignment="1">
      <alignment horizontal="left"/>
    </xf>
    <xf numFmtId="0" fontId="17" fillId="4" borderId="1" xfId="0" applyFont="1" applyFill="1" applyBorder="1" applyAlignment="1">
      <alignment horizontal="center" vertical="center"/>
    </xf>
    <xf numFmtId="0" fontId="9" fillId="4" borderId="10" xfId="0" applyFont="1" applyFill="1" applyBorder="1" applyAlignment="1">
      <alignment horizontal="center" vertical="center"/>
    </xf>
    <xf numFmtId="0" fontId="1" fillId="4" borderId="2" xfId="0" applyFont="1" applyFill="1" applyBorder="1" applyAlignment="1" applyProtection="1">
      <alignment horizontal="center"/>
      <protection locked="0"/>
    </xf>
    <xf numFmtId="0" fontId="1" fillId="2" borderId="11" xfId="0" applyFont="1" applyFill="1" applyBorder="1" applyAlignment="1" applyProtection="1">
      <alignment horizontal="left"/>
      <protection locked="0"/>
    </xf>
    <xf numFmtId="0" fontId="1" fillId="2" borderId="0" xfId="0" applyFont="1" applyFill="1" applyAlignment="1">
      <alignment horizontal="left" vertical="top" wrapText="1"/>
    </xf>
    <xf numFmtId="0" fontId="9" fillId="2" borderId="0" xfId="0" applyFont="1" applyFill="1" applyAlignment="1">
      <alignment horizontal="center" vertical="center" wrapText="1"/>
    </xf>
    <xf numFmtId="0" fontId="1" fillId="2" borderId="11" xfId="0" applyFont="1" applyFill="1" applyBorder="1" applyAlignment="1" applyProtection="1">
      <alignment horizontal="left" wrapText="1"/>
      <protection locked="0"/>
    </xf>
    <xf numFmtId="0" fontId="9" fillId="2" borderId="0" xfId="0" applyFont="1" applyFill="1" applyAlignment="1">
      <alignment horizontal="center" wrapText="1"/>
    </xf>
    <xf numFmtId="0" fontId="9" fillId="4" borderId="15" xfId="0" applyFont="1" applyFill="1" applyBorder="1" applyAlignment="1">
      <alignment horizontal="center" vertical="center" wrapText="1"/>
    </xf>
    <xf numFmtId="0" fontId="17" fillId="2" borderId="0" xfId="0" applyFont="1" applyFill="1" applyAlignment="1">
      <alignment horizontal="center" vertical="center" wrapText="1"/>
    </xf>
    <xf numFmtId="0" fontId="1" fillId="2" borderId="2" xfId="0" applyFont="1" applyFill="1" applyBorder="1" applyAlignment="1">
      <alignment horizontal="left" wrapText="1"/>
    </xf>
    <xf numFmtId="0" fontId="1" fillId="2" borderId="11" xfId="0" applyFont="1" applyFill="1" applyBorder="1" applyAlignment="1">
      <alignment horizontal="left" wrapText="1"/>
    </xf>
    <xf numFmtId="0" fontId="17" fillId="4" borderId="1" xfId="0" applyFont="1" applyFill="1" applyBorder="1" applyAlignment="1">
      <alignment horizontal="center" vertical="center" wrapText="1"/>
    </xf>
    <xf numFmtId="0" fontId="9" fillId="4" borderId="10" xfId="0" applyFont="1" applyFill="1" applyBorder="1" applyAlignment="1">
      <alignment horizontal="center" wrapText="1"/>
    </xf>
    <xf numFmtId="0" fontId="9" fillId="4" borderId="10" xfId="0" applyFont="1" applyFill="1" applyBorder="1" applyAlignment="1">
      <alignment horizontal="center" vertical="center" wrapText="1"/>
    </xf>
    <xf numFmtId="0" fontId="1" fillId="2" borderId="0" xfId="0" applyFont="1" applyFill="1" applyAlignment="1" applyProtection="1">
      <alignment horizontal="left"/>
      <protection locked="0"/>
    </xf>
    <xf numFmtId="0" fontId="9" fillId="4" borderId="11"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lignment horizontal="center"/>
    </xf>
    <xf numFmtId="0" fontId="1" fillId="2" borderId="7" xfId="0" applyFont="1" applyFill="1" applyBorder="1" applyAlignment="1">
      <alignment horizontal="left"/>
    </xf>
    <xf numFmtId="0" fontId="9" fillId="4" borderId="0" xfId="0" applyFont="1" applyFill="1" applyAlignment="1">
      <alignment horizontal="center" vertical="center"/>
    </xf>
    <xf numFmtId="0" fontId="8" fillId="2" borderId="0" xfId="0" applyFont="1" applyFill="1" applyAlignment="1">
      <alignment horizontal="left"/>
    </xf>
    <xf numFmtId="0" fontId="1" fillId="4" borderId="0" xfId="0" applyFont="1" applyFill="1" applyAlignment="1" applyProtection="1">
      <alignment horizontal="left" vertical="center"/>
      <protection locked="0"/>
    </xf>
    <xf numFmtId="4" fontId="1" fillId="2" borderId="9" xfId="0" applyNumberFormat="1" applyFont="1" applyFill="1" applyBorder="1" applyAlignment="1">
      <alignment horizontal="center"/>
    </xf>
    <xf numFmtId="0" fontId="27" fillId="2" borderId="9" xfId="0" applyFont="1" applyFill="1" applyBorder="1" applyAlignment="1">
      <alignment horizontal="center"/>
    </xf>
    <xf numFmtId="0" fontId="21" fillId="2" borderId="9" xfId="0" applyFont="1" applyFill="1" applyBorder="1" applyAlignment="1">
      <alignment horizontal="center" vertical="center" wrapText="1"/>
    </xf>
    <xf numFmtId="0" fontId="20" fillId="2" borderId="0" xfId="0" applyFont="1" applyFill="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xf numFmtId="0" fontId="0" fillId="2" borderId="0" xfId="0" applyFill="1" applyAlignment="1"/>
    <xf numFmtId="10" fontId="1" fillId="4" borderId="9" xfId="0" applyNumberFormat="1" applyFont="1" applyFill="1" applyBorder="1" applyAlignment="1" applyProtection="1">
      <protection locked="0"/>
    </xf>
    <xf numFmtId="10" fontId="1" fillId="4" borderId="1" xfId="0" applyNumberFormat="1" applyFont="1" applyFill="1" applyBorder="1" applyAlignment="1" applyProtection="1">
      <protection locked="0"/>
    </xf>
  </cellXfs>
  <cellStyles count="1">
    <cellStyle name="Normal" xfId="0" builtinId="0"/>
  </cellStyles>
  <dxfs count="12">
    <dxf>
      <font>
        <b/>
        <i val="0"/>
        <strike val="0"/>
        <sz val="10"/>
        <color rgb="FFFFFFFF"/>
        <name val="Calibri"/>
      </font>
      <numFmt numFmtId="0" formatCode="General"/>
      <fill>
        <patternFill patternType="solid">
          <fgColor rgb="FF800000"/>
          <bgColor rgb="FFFF0000"/>
        </patternFill>
      </fill>
    </dxf>
    <dxf>
      <font>
        <b/>
        <i val="0"/>
        <strike val="0"/>
        <sz val="10"/>
        <color rgb="FFFFFFFF"/>
        <name val="Calibri"/>
      </font>
      <numFmt numFmtId="0" formatCode="General"/>
      <fill>
        <patternFill patternType="solid">
          <fgColor rgb="FF800000"/>
          <bgColor rgb="FFFF0000"/>
        </patternFill>
      </fill>
    </dxf>
    <dxf>
      <font>
        <b/>
        <i val="0"/>
        <strike val="0"/>
        <sz val="10"/>
        <color rgb="FFFFFFFF"/>
        <name val="Calibri"/>
      </font>
      <numFmt numFmtId="0" formatCode="General"/>
      <fill>
        <patternFill patternType="solid">
          <fgColor rgb="FF800000"/>
          <bgColor rgb="FFFF0000"/>
        </patternFill>
      </fill>
    </dxf>
    <dxf>
      <font>
        <b/>
        <i val="0"/>
        <strike val="0"/>
        <sz val="10"/>
        <color rgb="FFFFFFFF"/>
        <name val="Calibri"/>
      </font>
      <numFmt numFmtId="0" formatCode="General"/>
      <fill>
        <patternFill patternType="solid">
          <fgColor rgb="FF800000"/>
          <bgColor rgb="FFFF0000"/>
        </patternFill>
      </fill>
    </dxf>
    <dxf>
      <font>
        <b/>
        <i val="0"/>
        <strike val="0"/>
        <sz val="10"/>
        <color rgb="FFFFFFFF"/>
        <name val="Calibri"/>
      </font>
      <numFmt numFmtId="0" formatCode="General"/>
      <fill>
        <patternFill patternType="solid">
          <fgColor rgb="FF800000"/>
          <bgColor rgb="FFFF0000"/>
        </patternFill>
      </fill>
    </dxf>
    <dxf>
      <font>
        <b/>
        <i val="0"/>
        <strike val="0"/>
        <sz val="10"/>
        <color rgb="FFFFFFFF"/>
        <name val="Calibri"/>
      </font>
      <numFmt numFmtId="0" formatCode="General"/>
      <fill>
        <patternFill patternType="solid">
          <fgColor rgb="FF800000"/>
          <bgColor rgb="FFFF0000"/>
        </patternFill>
      </fill>
    </dxf>
    <dxf>
      <font>
        <b/>
        <i val="0"/>
        <strike val="0"/>
        <sz val="10"/>
        <color rgb="FFFFFFFF"/>
        <name val="Calibri"/>
      </font>
      <numFmt numFmtId="0" formatCode="General"/>
      <fill>
        <patternFill patternType="solid">
          <fgColor rgb="FF800000"/>
          <bgColor rgb="FFFF0000"/>
        </patternFill>
      </fill>
    </dxf>
    <dxf>
      <font>
        <b/>
        <i val="0"/>
        <strike val="0"/>
        <sz val="10"/>
        <color rgb="FFFFFFFF"/>
        <name val="Calibri"/>
      </font>
      <numFmt numFmtId="0" formatCode="General"/>
      <fill>
        <patternFill patternType="solid">
          <fgColor rgb="FF800000"/>
          <bgColor rgb="FFFF0000"/>
        </patternFill>
      </fill>
    </dxf>
    <dxf>
      <font>
        <b/>
        <i val="0"/>
        <strike val="0"/>
        <sz val="10"/>
        <color rgb="FFFFFFFF"/>
        <name val="Calibri"/>
      </font>
      <numFmt numFmtId="0" formatCode="General"/>
      <fill>
        <patternFill patternType="solid">
          <fgColor rgb="FF800000"/>
          <bgColor rgb="FFFF0000"/>
        </patternFill>
      </fill>
    </dxf>
    <dxf>
      <font>
        <b/>
        <i val="0"/>
        <strike val="0"/>
        <sz val="10"/>
        <color rgb="FFFFFFFF"/>
        <name val="Calibri"/>
      </font>
      <numFmt numFmtId="0" formatCode="General"/>
      <fill>
        <patternFill patternType="solid">
          <fgColor rgb="FF800000"/>
          <bgColor rgb="FFFF0000"/>
        </patternFill>
      </fill>
    </dxf>
    <dxf>
      <font>
        <b/>
        <i val="0"/>
        <strike val="0"/>
        <sz val="10"/>
        <color rgb="FFFFFFFF"/>
        <name val="Calibri"/>
      </font>
      <numFmt numFmtId="0" formatCode="General"/>
      <fill>
        <patternFill patternType="solid">
          <fgColor rgb="FF800000"/>
          <bgColor rgb="FFFF0000"/>
        </patternFill>
      </fill>
    </dxf>
    <dxf>
      <font>
        <b/>
        <i val="0"/>
        <strike val="0"/>
        <sz val="10"/>
        <color rgb="FFFFFFFF"/>
        <name val="Calibri"/>
      </font>
      <numFmt numFmtId="0" formatCode="General"/>
      <fill>
        <patternFill patternType="solid">
          <fgColor rgb="FF800000"/>
          <bgColor rgb="FFFF0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1010"/>
  <sheetViews>
    <sheetView zoomScale="110" zoomScaleNormal="110" workbookViewId="0" xr3:uid="{AEA406A1-0E4B-5B11-9CD5-51D6E497D94C}">
      <selection activeCell="B7" sqref="B7"/>
    </sheetView>
  </sheetViews>
  <sheetFormatPr defaultRowHeight="14.45"/>
  <cols>
    <col min="1" max="1" width="73" style="1" customWidth="1"/>
    <col min="2" max="2" width="58" style="1" customWidth="1"/>
    <col min="3" max="4" width="11.5703125" style="1" customWidth="1"/>
    <col min="5" max="8" width="12.7109375" style="1" customWidth="1"/>
    <col min="9" max="9" width="9.140625" style="1" customWidth="1"/>
  </cols>
  <sheetData>
    <row r="1" spans="1:183" ht="18.75" customHeight="1">
      <c r="A1" s="241" t="s">
        <v>0</v>
      </c>
      <c r="B1" s="241"/>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row>
    <row r="2" spans="1:183" ht="18.75" customHeight="1">
      <c r="A2" s="241"/>
      <c r="B2" s="241"/>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row>
    <row r="3" spans="1:183" ht="18.75" customHeight="1">
      <c r="A3" s="241" t="s">
        <v>1</v>
      </c>
      <c r="B3" s="241"/>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row>
    <row r="4" spans="1:183" s="2" customFormat="1" ht="18.75" customHeight="1">
      <c r="A4" s="242" t="s">
        <v>2</v>
      </c>
      <c r="B4" s="242"/>
      <c r="C4" s="235"/>
      <c r="D4" s="235"/>
      <c r="E4" s="182"/>
      <c r="F4" s="182"/>
      <c r="G4" s="182"/>
      <c r="H4" s="182"/>
      <c r="I4" s="235"/>
      <c r="J4" s="182"/>
      <c r="K4" s="182"/>
      <c r="L4" s="215" t="e">
        <f>SUM(L5:L7)</f>
        <v>#REF!</v>
      </c>
      <c r="M4" s="215"/>
      <c r="N4" s="215"/>
      <c r="O4" s="215"/>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c r="FH4" s="182"/>
      <c r="FI4" s="182"/>
      <c r="FJ4" s="182"/>
      <c r="FK4" s="182"/>
      <c r="FL4" s="182"/>
      <c r="FM4" s="182"/>
      <c r="FN4" s="182"/>
      <c r="FO4" s="182"/>
      <c r="FP4" s="182"/>
      <c r="FQ4" s="182"/>
      <c r="FR4" s="182"/>
      <c r="FS4" s="182"/>
      <c r="FT4" s="182"/>
      <c r="FU4" s="182"/>
      <c r="FV4" s="182"/>
      <c r="FW4" s="182"/>
      <c r="FX4" s="182"/>
      <c r="FY4" s="182"/>
      <c r="FZ4" s="182"/>
      <c r="GA4" s="182"/>
    </row>
    <row r="5" spans="1:183" ht="18.75" customHeight="1">
      <c r="A5" s="244" t="s">
        <v>3</v>
      </c>
      <c r="B5" s="244"/>
      <c r="E5" s="245" t="s">
        <v>4</v>
      </c>
      <c r="F5" s="245"/>
      <c r="G5" s="245"/>
      <c r="H5" s="245"/>
      <c r="J5" s="182"/>
      <c r="K5" s="182"/>
      <c r="L5" s="215">
        <f>IF(A$5=M5,1,0)</f>
        <v>0</v>
      </c>
      <c r="M5" s="215" t="s">
        <v>5</v>
      </c>
      <c r="N5" s="3"/>
      <c r="O5" s="3"/>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c r="EN5" s="182"/>
      <c r="EO5" s="182"/>
      <c r="EP5" s="182"/>
      <c r="EQ5" s="182"/>
      <c r="ER5" s="182"/>
      <c r="ES5" s="182"/>
      <c r="ET5" s="182"/>
      <c r="EU5" s="182"/>
      <c r="EV5" s="182"/>
      <c r="EW5" s="182"/>
      <c r="EX5" s="182"/>
      <c r="EY5" s="182"/>
      <c r="EZ5" s="182"/>
      <c r="FA5" s="182"/>
      <c r="FB5" s="182"/>
      <c r="FC5" s="182"/>
      <c r="FD5" s="182"/>
      <c r="FE5" s="182"/>
      <c r="FF5" s="182"/>
      <c r="FG5" s="182"/>
      <c r="FH5" s="182"/>
      <c r="FI5" s="182"/>
      <c r="FJ5" s="182"/>
      <c r="FK5" s="182"/>
      <c r="FL5" s="182"/>
      <c r="FM5" s="182"/>
      <c r="FN5" s="182"/>
      <c r="FO5" s="182"/>
      <c r="FP5" s="182"/>
      <c r="FQ5" s="182"/>
      <c r="FR5" s="182"/>
      <c r="FS5" s="182"/>
      <c r="FT5" s="182"/>
      <c r="FU5" s="182"/>
      <c r="FV5" s="182"/>
      <c r="FW5" s="182"/>
      <c r="FX5" s="182"/>
      <c r="FY5" s="182"/>
      <c r="FZ5" s="182"/>
      <c r="GA5" s="182"/>
    </row>
    <row r="6" spans="1:183" ht="22.5" customHeight="1">
      <c r="A6" s="246" t="s">
        <v>6</v>
      </c>
      <c r="B6" s="246"/>
      <c r="E6" s="245"/>
      <c r="F6" s="245"/>
      <c r="G6" s="245"/>
      <c r="H6" s="245"/>
      <c r="J6" s="182"/>
      <c r="K6" s="182"/>
      <c r="L6" s="215">
        <f>IF(A$5=M6,1,0)</f>
        <v>0</v>
      </c>
      <c r="M6" s="215" t="s">
        <v>7</v>
      </c>
      <c r="N6" s="3"/>
      <c r="O6" s="3"/>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row>
    <row r="7" spans="1:183" ht="23.25" customHeight="1">
      <c r="A7" s="247" t="str">
        <f>IF(B19="","Por favor, informe o endereço eletrônico do Portal da Transparência.","")</f>
        <v>Por favor, informe o endereço eletrônico do Portal da Transparência.</v>
      </c>
      <c r="B7" s="247"/>
      <c r="E7" s="245"/>
      <c r="F7" s="245"/>
      <c r="G7" s="245"/>
      <c r="H7" s="245"/>
      <c r="J7" s="182"/>
      <c r="K7" s="182"/>
      <c r="L7" s="215" t="e">
        <f>IF(A$5=#REF!,1,0)</f>
        <v>#REF!</v>
      </c>
      <c r="M7" s="215" t="s">
        <v>8</v>
      </c>
      <c r="N7" s="3"/>
      <c r="O7" s="3"/>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row>
    <row r="8" spans="1:183" ht="18" customHeight="1">
      <c r="A8" s="4" t="s">
        <v>9</v>
      </c>
      <c r="B8" s="5"/>
      <c r="E8" s="245"/>
      <c r="F8" s="245"/>
      <c r="G8" s="245"/>
      <c r="H8" s="245"/>
      <c r="J8" s="182"/>
      <c r="K8" s="182"/>
      <c r="L8" s="215"/>
      <c r="M8" s="182"/>
      <c r="N8" s="3"/>
      <c r="O8" s="3"/>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182"/>
      <c r="DW8" s="182"/>
      <c r="DX8" s="182"/>
      <c r="DY8" s="182"/>
      <c r="DZ8" s="182"/>
      <c r="EA8" s="182"/>
      <c r="EB8" s="182"/>
      <c r="EC8" s="182"/>
      <c r="ED8" s="182"/>
      <c r="EE8" s="182"/>
      <c r="EF8" s="182"/>
      <c r="EG8" s="182"/>
      <c r="EH8" s="182"/>
      <c r="EI8" s="182"/>
      <c r="EJ8" s="182"/>
      <c r="EK8" s="182"/>
      <c r="EL8" s="182"/>
      <c r="EM8" s="182"/>
      <c r="EN8" s="182"/>
      <c r="EO8" s="182"/>
      <c r="EP8" s="182"/>
      <c r="EQ8" s="182"/>
      <c r="ER8" s="182"/>
      <c r="ES8" s="182"/>
      <c r="ET8" s="182"/>
      <c r="EU8" s="182"/>
      <c r="EV8" s="182"/>
      <c r="EW8" s="182"/>
      <c r="EX8" s="182"/>
      <c r="EY8" s="182"/>
      <c r="EZ8" s="182"/>
      <c r="FA8" s="182"/>
      <c r="FB8" s="182"/>
      <c r="FC8" s="182"/>
      <c r="FD8" s="182"/>
      <c r="FE8" s="182"/>
      <c r="FF8" s="182"/>
      <c r="FG8" s="182"/>
      <c r="FH8" s="182"/>
      <c r="FI8" s="182"/>
      <c r="FJ8" s="182"/>
      <c r="FK8" s="182"/>
      <c r="FL8" s="182"/>
      <c r="FM8" s="182"/>
      <c r="FN8" s="182"/>
      <c r="FO8" s="182"/>
      <c r="FP8" s="182"/>
      <c r="FQ8" s="182"/>
      <c r="FR8" s="182"/>
      <c r="FS8" s="182"/>
      <c r="FT8" s="182"/>
      <c r="FU8" s="182"/>
      <c r="FV8" s="182"/>
      <c r="FW8" s="182"/>
      <c r="FX8" s="182"/>
      <c r="FY8" s="182"/>
      <c r="FZ8" s="182"/>
      <c r="GA8" s="182"/>
    </row>
    <row r="9" spans="1:183" ht="12.75" customHeight="1">
      <c r="A9" s="6" t="s">
        <v>10</v>
      </c>
      <c r="B9" s="204"/>
      <c r="E9" s="7"/>
      <c r="F9" s="7"/>
      <c r="G9" s="7"/>
      <c r="H9" s="7"/>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8">
        <f>IF(B9="",1,0)</f>
        <v>1</v>
      </c>
    </row>
    <row r="10" spans="1:183" ht="12.75" customHeight="1">
      <c r="A10" s="6" t="s">
        <v>11</v>
      </c>
      <c r="B10" s="204"/>
      <c r="E10" s="243" t="s">
        <v>12</v>
      </c>
      <c r="F10" s="243"/>
      <c r="G10" s="243"/>
      <c r="H10" s="243"/>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182"/>
      <c r="EJ10" s="182"/>
      <c r="EK10" s="182"/>
      <c r="EL10" s="182"/>
      <c r="EM10" s="182"/>
      <c r="EN10" s="182"/>
      <c r="EO10" s="182"/>
      <c r="EP10" s="182"/>
      <c r="EQ10" s="182"/>
      <c r="ER10" s="182"/>
      <c r="ES10" s="182"/>
      <c r="ET10" s="182"/>
      <c r="EU10" s="182"/>
      <c r="EV10" s="182"/>
      <c r="EW10" s="182"/>
      <c r="EX10" s="182"/>
      <c r="EY10" s="182"/>
      <c r="EZ10" s="182"/>
      <c r="FA10" s="182"/>
      <c r="FB10" s="182"/>
      <c r="FC10" s="182"/>
      <c r="FD10" s="182"/>
      <c r="FE10" s="182"/>
      <c r="FF10" s="182"/>
      <c r="FG10" s="182"/>
      <c r="FH10" s="182"/>
      <c r="FI10" s="182"/>
      <c r="FJ10" s="182"/>
      <c r="FK10" s="182"/>
      <c r="FL10" s="182"/>
      <c r="FM10" s="182"/>
      <c r="FN10" s="182"/>
      <c r="FO10" s="182"/>
      <c r="FP10" s="182"/>
      <c r="FQ10" s="182"/>
      <c r="FR10" s="182"/>
      <c r="FS10" s="182"/>
      <c r="FT10" s="182"/>
      <c r="FU10" s="182"/>
      <c r="FV10" s="182"/>
      <c r="FW10" s="182"/>
      <c r="FX10" s="182"/>
      <c r="FY10" s="182"/>
      <c r="FZ10" s="182"/>
      <c r="GA10" s="8">
        <f>IF(B10="",1,0)</f>
        <v>1</v>
      </c>
    </row>
    <row r="11" spans="1:183" ht="12.75" customHeight="1">
      <c r="A11" s="6" t="s">
        <v>13</v>
      </c>
      <c r="B11" s="204"/>
      <c r="E11" s="243"/>
      <c r="F11" s="243"/>
      <c r="G11" s="243"/>
      <c r="H11" s="243"/>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2"/>
      <c r="FP11" s="182"/>
      <c r="FQ11" s="182"/>
      <c r="FR11" s="182"/>
      <c r="FS11" s="182"/>
      <c r="FT11" s="182"/>
      <c r="FU11" s="182"/>
      <c r="FV11" s="182"/>
      <c r="FW11" s="182"/>
      <c r="FX11" s="182"/>
      <c r="FY11" s="182"/>
      <c r="FZ11" s="182"/>
      <c r="GA11" s="8">
        <f>IF(B11="",1,0)</f>
        <v>1</v>
      </c>
    </row>
    <row r="12" spans="1:183" ht="12.75" customHeight="1">
      <c r="A12" s="6" t="s">
        <v>14</v>
      </c>
      <c r="B12" s="204"/>
      <c r="E12" s="243"/>
      <c r="F12" s="243"/>
      <c r="G12" s="243"/>
      <c r="H12" s="243"/>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8">
        <f>IF(B12="",1,0)</f>
        <v>1</v>
      </c>
    </row>
    <row r="13" spans="1:183" ht="12.75" customHeight="1">
      <c r="A13" s="6" t="s">
        <v>15</v>
      </c>
      <c r="B13" s="204"/>
      <c r="E13" s="243"/>
      <c r="F13" s="243"/>
      <c r="G13" s="243"/>
      <c r="H13" s="243"/>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8">
        <f>IF(B13="",1,0)</f>
        <v>1</v>
      </c>
    </row>
    <row r="14" spans="1:183" ht="18" customHeight="1">
      <c r="A14" s="4" t="s">
        <v>16</v>
      </c>
      <c r="B14" s="5"/>
      <c r="E14" s="243"/>
      <c r="F14" s="243"/>
      <c r="G14" s="243"/>
      <c r="H14" s="243"/>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8"/>
    </row>
    <row r="15" spans="1:183" ht="12.75" customHeight="1">
      <c r="A15" s="6" t="s">
        <v>17</v>
      </c>
      <c r="B15" s="204"/>
      <c r="E15" s="243"/>
      <c r="F15" s="243"/>
      <c r="G15" s="243"/>
      <c r="H15" s="243"/>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8">
        <f>IF(B15="",1,0)</f>
        <v>1</v>
      </c>
    </row>
    <row r="16" spans="1:183" ht="15" customHeight="1">
      <c r="A16" s="9" t="s">
        <v>18</v>
      </c>
      <c r="B16" s="205"/>
      <c r="E16" s="243"/>
      <c r="F16" s="243"/>
      <c r="G16" s="243"/>
      <c r="H16" s="243"/>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8">
        <f>IF(B16="",1,0)</f>
        <v>1</v>
      </c>
    </row>
    <row r="17" spans="1:183">
      <c r="A17" s="6" t="s">
        <v>19</v>
      </c>
      <c r="B17" s="205"/>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8">
        <f>IF(B17="",1,0)</f>
        <v>1</v>
      </c>
    </row>
    <row r="18" spans="1:183" ht="18" customHeight="1">
      <c r="A18" s="4" t="s">
        <v>20</v>
      </c>
      <c r="B18" s="5"/>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8"/>
    </row>
    <row r="19" spans="1:183" ht="15.75" customHeight="1">
      <c r="A19" s="10" t="s">
        <v>21</v>
      </c>
      <c r="B19" s="206"/>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8">
        <f>IF(B19="",1,0)</f>
        <v>1</v>
      </c>
    </row>
    <row r="20" spans="1:183">
      <c r="A20" s="6" t="s">
        <v>22</v>
      </c>
      <c r="B20" s="204"/>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8">
        <f>IF(B20="",1,0)</f>
        <v>1</v>
      </c>
    </row>
    <row r="21" spans="1:183">
      <c r="A21" s="11" t="s">
        <v>23</v>
      </c>
      <c r="B21" s="204"/>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8">
        <f>IF(B21="",1,0)</f>
        <v>1</v>
      </c>
    </row>
    <row r="22" spans="1:183">
      <c r="A22" s="12" t="s">
        <v>24</v>
      </c>
      <c r="B22" s="207"/>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8">
        <f>IF(B22="",1,0)</f>
        <v>1</v>
      </c>
    </row>
    <row r="23" spans="1:183">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8">
        <f>SUM(GA9:GA22)</f>
        <v>12</v>
      </c>
    </row>
    <row r="1000" spans="1:183">
      <c r="A1000" s="3" t="s">
        <v>25</v>
      </c>
      <c r="J1000" s="182"/>
      <c r="K1000" s="182"/>
      <c r="L1000" s="182"/>
      <c r="M1000" s="182"/>
      <c r="N1000" s="182"/>
      <c r="O1000" s="182"/>
      <c r="P1000" s="182"/>
      <c r="Q1000" s="182"/>
      <c r="R1000" s="182"/>
      <c r="S1000" s="182"/>
      <c r="T1000" s="182"/>
      <c r="U1000" s="182"/>
      <c r="V1000" s="182"/>
      <c r="W1000" s="182"/>
      <c r="X1000" s="182"/>
      <c r="Y1000" s="182"/>
      <c r="Z1000" s="182"/>
      <c r="AA1000" s="182"/>
      <c r="AB1000" s="182"/>
      <c r="AC1000" s="182"/>
      <c r="AD1000" s="182"/>
      <c r="AE1000" s="182"/>
      <c r="AF1000" s="182"/>
      <c r="AG1000" s="182"/>
      <c r="AH1000" s="182"/>
      <c r="AI1000" s="182"/>
      <c r="AJ1000" s="182"/>
      <c r="AK1000" s="182"/>
      <c r="AL1000" s="182"/>
      <c r="AM1000" s="182"/>
      <c r="AN1000" s="182"/>
      <c r="AO1000" s="182"/>
      <c r="AP1000" s="182"/>
      <c r="AQ1000" s="182"/>
      <c r="AR1000" s="182"/>
      <c r="AS1000" s="182"/>
      <c r="AT1000" s="182"/>
      <c r="AU1000" s="182"/>
      <c r="AV1000" s="182"/>
      <c r="AW1000" s="182"/>
      <c r="AX1000" s="182"/>
      <c r="AY1000" s="182"/>
      <c r="AZ1000" s="182"/>
      <c r="BA1000" s="182"/>
      <c r="BB1000" s="182"/>
      <c r="BC1000" s="182"/>
      <c r="BD1000" s="182"/>
      <c r="BE1000" s="182"/>
      <c r="BF1000" s="182"/>
      <c r="BG1000" s="182"/>
      <c r="BH1000" s="182"/>
      <c r="BI1000" s="182"/>
      <c r="BJ1000" s="182"/>
      <c r="BK1000" s="182"/>
      <c r="BL1000" s="182"/>
      <c r="BM1000" s="182"/>
      <c r="BN1000" s="182"/>
      <c r="BO1000" s="182"/>
      <c r="BP1000" s="182"/>
      <c r="BQ1000" s="182"/>
      <c r="BR1000" s="182"/>
      <c r="BS1000" s="182"/>
      <c r="BT1000" s="182"/>
      <c r="BU1000" s="182"/>
      <c r="BV1000" s="182"/>
      <c r="BW1000" s="182"/>
      <c r="BX1000" s="182"/>
      <c r="BY1000" s="182"/>
      <c r="BZ1000" s="182"/>
      <c r="CA1000" s="182"/>
      <c r="CB1000" s="182"/>
      <c r="CC1000" s="182"/>
      <c r="CD1000" s="182"/>
      <c r="CE1000" s="182"/>
      <c r="CF1000" s="182"/>
      <c r="CG1000" s="182"/>
      <c r="CH1000" s="182"/>
      <c r="CI1000" s="182"/>
      <c r="CJ1000" s="182"/>
      <c r="CK1000" s="182"/>
      <c r="CL1000" s="182"/>
      <c r="CM1000" s="182"/>
      <c r="CN1000" s="182"/>
      <c r="CO1000" s="182"/>
      <c r="CP1000" s="182"/>
      <c r="CQ1000" s="182"/>
      <c r="CR1000" s="182"/>
      <c r="CS1000" s="182"/>
      <c r="CT1000" s="182"/>
      <c r="CU1000" s="182"/>
      <c r="CV1000" s="182"/>
      <c r="CW1000" s="182"/>
      <c r="CX1000" s="182"/>
      <c r="CY1000" s="182"/>
      <c r="CZ1000" s="182"/>
      <c r="DA1000" s="182"/>
      <c r="DB1000" s="182"/>
      <c r="DC1000" s="182"/>
      <c r="DD1000" s="182"/>
      <c r="DE1000" s="182"/>
      <c r="DF1000" s="182"/>
      <c r="DG1000" s="182"/>
      <c r="DH1000" s="182"/>
      <c r="DI1000" s="182"/>
      <c r="DJ1000" s="182"/>
      <c r="DK1000" s="182"/>
      <c r="DL1000" s="182"/>
      <c r="DM1000" s="182"/>
      <c r="DN1000" s="182"/>
      <c r="DO1000" s="182"/>
      <c r="DP1000" s="182"/>
      <c r="DQ1000" s="182"/>
      <c r="DR1000" s="182"/>
      <c r="DS1000" s="182"/>
      <c r="DT1000" s="182"/>
      <c r="DU1000" s="182"/>
      <c r="DV1000" s="182"/>
      <c r="DW1000" s="182"/>
      <c r="DX1000" s="182"/>
      <c r="DY1000" s="182"/>
      <c r="DZ1000" s="182"/>
      <c r="EA1000" s="182"/>
      <c r="EB1000" s="182"/>
      <c r="EC1000" s="182"/>
      <c r="ED1000" s="182"/>
      <c r="EE1000" s="182"/>
      <c r="EF1000" s="182"/>
      <c r="EG1000" s="182"/>
      <c r="EH1000" s="182"/>
      <c r="EI1000" s="182"/>
      <c r="EJ1000" s="182"/>
      <c r="EK1000" s="182"/>
      <c r="EL1000" s="182"/>
      <c r="EM1000" s="182"/>
      <c r="EN1000" s="182"/>
      <c r="EO1000" s="182"/>
      <c r="EP1000" s="182"/>
      <c r="EQ1000" s="182"/>
      <c r="ER1000" s="182"/>
      <c r="ES1000" s="182"/>
      <c r="ET1000" s="182"/>
      <c r="EU1000" s="182"/>
      <c r="EV1000" s="182"/>
      <c r="EW1000" s="182"/>
      <c r="EX1000" s="182"/>
      <c r="EY1000" s="182"/>
      <c r="EZ1000" s="182"/>
      <c r="FA1000" s="182"/>
      <c r="FB1000" s="182"/>
      <c r="FC1000" s="182"/>
      <c r="FD1000" s="182"/>
      <c r="FE1000" s="182"/>
      <c r="FF1000" s="182"/>
      <c r="FG1000" s="182"/>
      <c r="FH1000" s="182"/>
      <c r="FI1000" s="182"/>
      <c r="FJ1000" s="182"/>
      <c r="FK1000" s="182"/>
      <c r="FL1000" s="182"/>
      <c r="FM1000" s="182"/>
      <c r="FN1000" s="182"/>
      <c r="FO1000" s="182"/>
      <c r="FP1000" s="182"/>
      <c r="FQ1000" s="182"/>
      <c r="FR1000" s="182"/>
      <c r="FS1000" s="182"/>
      <c r="FT1000" s="182"/>
      <c r="FU1000" s="182"/>
      <c r="FV1000" s="182"/>
      <c r="FW1000" s="182"/>
      <c r="FX1000" s="182"/>
      <c r="FY1000" s="182"/>
      <c r="FZ1000" s="182"/>
      <c r="GA1000" s="182"/>
    </row>
    <row r="1001" spans="1:183">
      <c r="A1001" s="3"/>
      <c r="J1001" s="182"/>
      <c r="K1001" s="182"/>
      <c r="L1001" s="182"/>
      <c r="M1001" s="182"/>
      <c r="N1001" s="182"/>
      <c r="O1001" s="182"/>
      <c r="P1001" s="182"/>
      <c r="Q1001" s="182"/>
      <c r="R1001" s="182"/>
      <c r="S1001" s="182"/>
      <c r="T1001" s="182"/>
      <c r="U1001" s="182"/>
      <c r="V1001" s="182"/>
      <c r="W1001" s="182"/>
      <c r="X1001" s="182"/>
      <c r="Y1001" s="182"/>
      <c r="Z1001" s="182"/>
      <c r="AA1001" s="182"/>
      <c r="AB1001" s="182"/>
      <c r="AC1001" s="182"/>
      <c r="AD1001" s="182"/>
      <c r="AE1001" s="182"/>
      <c r="AF1001" s="182"/>
      <c r="AG1001" s="182"/>
      <c r="AH1001" s="182"/>
      <c r="AI1001" s="182"/>
      <c r="AJ1001" s="182"/>
      <c r="AK1001" s="182"/>
      <c r="AL1001" s="182"/>
      <c r="AM1001" s="182"/>
      <c r="AN1001" s="182"/>
      <c r="AO1001" s="182"/>
      <c r="AP1001" s="182"/>
      <c r="AQ1001" s="182"/>
      <c r="AR1001" s="182"/>
      <c r="AS1001" s="182"/>
      <c r="AT1001" s="182"/>
      <c r="AU1001" s="182"/>
      <c r="AV1001" s="182"/>
      <c r="AW1001" s="182"/>
      <c r="AX1001" s="182"/>
      <c r="AY1001" s="182"/>
      <c r="AZ1001" s="182"/>
      <c r="BA1001" s="182"/>
      <c r="BB1001" s="182"/>
      <c r="BC1001" s="182"/>
      <c r="BD1001" s="182"/>
      <c r="BE1001" s="182"/>
      <c r="BF1001" s="182"/>
      <c r="BG1001" s="182"/>
      <c r="BH1001" s="182"/>
      <c r="BI1001" s="182"/>
      <c r="BJ1001" s="182"/>
      <c r="BK1001" s="182"/>
      <c r="BL1001" s="182"/>
      <c r="BM1001" s="182"/>
      <c r="BN1001" s="182"/>
      <c r="BO1001" s="182"/>
      <c r="BP1001" s="182"/>
      <c r="BQ1001" s="182"/>
      <c r="BR1001" s="182"/>
      <c r="BS1001" s="182"/>
      <c r="BT1001" s="182"/>
      <c r="BU1001" s="182"/>
      <c r="BV1001" s="182"/>
      <c r="BW1001" s="182"/>
      <c r="BX1001" s="182"/>
      <c r="BY1001" s="182"/>
      <c r="BZ1001" s="182"/>
      <c r="CA1001" s="182"/>
      <c r="CB1001" s="182"/>
      <c r="CC1001" s="182"/>
      <c r="CD1001" s="182"/>
      <c r="CE1001" s="182"/>
      <c r="CF1001" s="182"/>
      <c r="CG1001" s="182"/>
      <c r="CH1001" s="182"/>
      <c r="CI1001" s="182"/>
      <c r="CJ1001" s="182"/>
      <c r="CK1001" s="182"/>
      <c r="CL1001" s="182"/>
      <c r="CM1001" s="182"/>
      <c r="CN1001" s="182"/>
      <c r="CO1001" s="182"/>
      <c r="CP1001" s="182"/>
      <c r="CQ1001" s="182"/>
      <c r="CR1001" s="182"/>
      <c r="CS1001" s="182"/>
      <c r="CT1001" s="182"/>
      <c r="CU1001" s="182"/>
      <c r="CV1001" s="182"/>
      <c r="CW1001" s="182"/>
      <c r="CX1001" s="182"/>
      <c r="CY1001" s="182"/>
      <c r="CZ1001" s="182"/>
      <c r="DA1001" s="182"/>
      <c r="DB1001" s="182"/>
      <c r="DC1001" s="182"/>
      <c r="DD1001" s="182"/>
      <c r="DE1001" s="182"/>
      <c r="DF1001" s="182"/>
      <c r="DG1001" s="182"/>
      <c r="DH1001" s="182"/>
      <c r="DI1001" s="182"/>
      <c r="DJ1001" s="182"/>
      <c r="DK1001" s="182"/>
      <c r="DL1001" s="182"/>
      <c r="DM1001" s="182"/>
      <c r="DN1001" s="182"/>
      <c r="DO1001" s="182"/>
      <c r="DP1001" s="182"/>
      <c r="DQ1001" s="182"/>
      <c r="DR1001" s="182"/>
      <c r="DS1001" s="182"/>
      <c r="DT1001" s="182"/>
      <c r="DU1001" s="182"/>
      <c r="DV1001" s="182"/>
      <c r="DW1001" s="182"/>
      <c r="DX1001" s="182"/>
      <c r="DY1001" s="182"/>
      <c r="DZ1001" s="182"/>
      <c r="EA1001" s="182"/>
      <c r="EB1001" s="182"/>
      <c r="EC1001" s="182"/>
      <c r="ED1001" s="182"/>
      <c r="EE1001" s="182"/>
      <c r="EF1001" s="182"/>
      <c r="EG1001" s="182"/>
      <c r="EH1001" s="182"/>
      <c r="EI1001" s="182"/>
      <c r="EJ1001" s="182"/>
      <c r="EK1001" s="182"/>
      <c r="EL1001" s="182"/>
      <c r="EM1001" s="182"/>
      <c r="EN1001" s="182"/>
      <c r="EO1001" s="182"/>
      <c r="EP1001" s="182"/>
      <c r="EQ1001" s="182"/>
      <c r="ER1001" s="182"/>
      <c r="ES1001" s="182"/>
      <c r="ET1001" s="182"/>
      <c r="EU1001" s="182"/>
      <c r="EV1001" s="182"/>
      <c r="EW1001" s="182"/>
      <c r="EX1001" s="182"/>
      <c r="EY1001" s="182"/>
      <c r="EZ1001" s="182"/>
      <c r="FA1001" s="182"/>
      <c r="FB1001" s="182"/>
      <c r="FC1001" s="182"/>
      <c r="FD1001" s="182"/>
      <c r="FE1001" s="182"/>
      <c r="FF1001" s="182"/>
      <c r="FG1001" s="182"/>
      <c r="FH1001" s="182"/>
      <c r="FI1001" s="182"/>
      <c r="FJ1001" s="182"/>
      <c r="FK1001" s="182"/>
      <c r="FL1001" s="182"/>
      <c r="FM1001" s="182"/>
      <c r="FN1001" s="182"/>
      <c r="FO1001" s="182"/>
      <c r="FP1001" s="182"/>
      <c r="FQ1001" s="182"/>
      <c r="FR1001" s="182"/>
      <c r="FS1001" s="182"/>
      <c r="FT1001" s="182"/>
      <c r="FU1001" s="182"/>
      <c r="FV1001" s="182"/>
      <c r="FW1001" s="182"/>
      <c r="FX1001" s="182"/>
      <c r="FY1001" s="182"/>
      <c r="FZ1001" s="182"/>
      <c r="GA1001" s="182"/>
    </row>
    <row r="1002" spans="1:183">
      <c r="A1002" s="3"/>
      <c r="J1002" s="182"/>
      <c r="K1002" s="182"/>
      <c r="L1002" s="182"/>
      <c r="M1002" s="182"/>
      <c r="N1002" s="182"/>
      <c r="O1002" s="182"/>
      <c r="P1002" s="182"/>
      <c r="Q1002" s="182"/>
      <c r="R1002" s="182"/>
      <c r="S1002" s="182"/>
      <c r="T1002" s="182"/>
      <c r="U1002" s="182"/>
      <c r="V1002" s="182"/>
      <c r="W1002" s="182"/>
      <c r="X1002" s="182"/>
      <c r="Y1002" s="182"/>
      <c r="Z1002" s="182"/>
      <c r="AA1002" s="182"/>
      <c r="AB1002" s="182"/>
      <c r="AC1002" s="182"/>
      <c r="AD1002" s="182"/>
      <c r="AE1002" s="182"/>
      <c r="AF1002" s="182"/>
      <c r="AG1002" s="182"/>
      <c r="AH1002" s="182"/>
      <c r="AI1002" s="182"/>
      <c r="AJ1002" s="182"/>
      <c r="AK1002" s="182"/>
      <c r="AL1002" s="182"/>
      <c r="AM1002" s="182"/>
      <c r="AN1002" s="182"/>
      <c r="AO1002" s="182"/>
      <c r="AP1002" s="182"/>
      <c r="AQ1002" s="182"/>
      <c r="AR1002" s="182"/>
      <c r="AS1002" s="182"/>
      <c r="AT1002" s="182"/>
      <c r="AU1002" s="182"/>
      <c r="AV1002" s="182"/>
      <c r="AW1002" s="182"/>
      <c r="AX1002" s="182"/>
      <c r="AY1002" s="182"/>
      <c r="AZ1002" s="182"/>
      <c r="BA1002" s="182"/>
      <c r="BB1002" s="182"/>
      <c r="BC1002" s="182"/>
      <c r="BD1002" s="182"/>
      <c r="BE1002" s="182"/>
      <c r="BF1002" s="182"/>
      <c r="BG1002" s="182"/>
      <c r="BH1002" s="182"/>
      <c r="BI1002" s="182"/>
      <c r="BJ1002" s="182"/>
      <c r="BK1002" s="182"/>
      <c r="BL1002" s="182"/>
      <c r="BM1002" s="182"/>
      <c r="BN1002" s="182"/>
      <c r="BO1002" s="182"/>
      <c r="BP1002" s="182"/>
      <c r="BQ1002" s="182"/>
      <c r="BR1002" s="182"/>
      <c r="BS1002" s="182"/>
      <c r="BT1002" s="182"/>
      <c r="BU1002" s="182"/>
      <c r="BV1002" s="182"/>
      <c r="BW1002" s="182"/>
      <c r="BX1002" s="182"/>
      <c r="BY1002" s="182"/>
      <c r="BZ1002" s="182"/>
      <c r="CA1002" s="182"/>
      <c r="CB1002" s="182"/>
      <c r="CC1002" s="182"/>
      <c r="CD1002" s="182"/>
      <c r="CE1002" s="182"/>
      <c r="CF1002" s="182"/>
      <c r="CG1002" s="182"/>
      <c r="CH1002" s="182"/>
      <c r="CI1002" s="182"/>
      <c r="CJ1002" s="182"/>
      <c r="CK1002" s="182"/>
      <c r="CL1002" s="182"/>
      <c r="CM1002" s="182"/>
      <c r="CN1002" s="182"/>
      <c r="CO1002" s="182"/>
      <c r="CP1002" s="182"/>
      <c r="CQ1002" s="182"/>
      <c r="CR1002" s="182"/>
      <c r="CS1002" s="182"/>
      <c r="CT1002" s="182"/>
      <c r="CU1002" s="182"/>
      <c r="CV1002" s="182"/>
      <c r="CW1002" s="182"/>
      <c r="CX1002" s="182"/>
      <c r="CY1002" s="182"/>
      <c r="CZ1002" s="182"/>
      <c r="DA1002" s="182"/>
      <c r="DB1002" s="182"/>
      <c r="DC1002" s="182"/>
      <c r="DD1002" s="182"/>
      <c r="DE1002" s="182"/>
      <c r="DF1002" s="182"/>
      <c r="DG1002" s="182"/>
      <c r="DH1002" s="182"/>
      <c r="DI1002" s="182"/>
      <c r="DJ1002" s="182"/>
      <c r="DK1002" s="182"/>
      <c r="DL1002" s="182"/>
      <c r="DM1002" s="182"/>
      <c r="DN1002" s="182"/>
      <c r="DO1002" s="182"/>
      <c r="DP1002" s="182"/>
      <c r="DQ1002" s="182"/>
      <c r="DR1002" s="182"/>
      <c r="DS1002" s="182"/>
      <c r="DT1002" s="182"/>
      <c r="DU1002" s="182"/>
      <c r="DV1002" s="182"/>
      <c r="DW1002" s="182"/>
      <c r="DX1002" s="182"/>
      <c r="DY1002" s="182"/>
      <c r="DZ1002" s="182"/>
      <c r="EA1002" s="182"/>
      <c r="EB1002" s="182"/>
      <c r="EC1002" s="182"/>
      <c r="ED1002" s="182"/>
      <c r="EE1002" s="182"/>
      <c r="EF1002" s="182"/>
      <c r="EG1002" s="182"/>
      <c r="EH1002" s="182"/>
      <c r="EI1002" s="182"/>
      <c r="EJ1002" s="182"/>
      <c r="EK1002" s="182"/>
      <c r="EL1002" s="182"/>
      <c r="EM1002" s="182"/>
      <c r="EN1002" s="182"/>
      <c r="EO1002" s="182"/>
      <c r="EP1002" s="182"/>
      <c r="EQ1002" s="182"/>
      <c r="ER1002" s="182"/>
      <c r="ES1002" s="182"/>
      <c r="ET1002" s="182"/>
      <c r="EU1002" s="182"/>
      <c r="EV1002" s="182"/>
      <c r="EW1002" s="182"/>
      <c r="EX1002" s="182"/>
      <c r="EY1002" s="182"/>
      <c r="EZ1002" s="182"/>
      <c r="FA1002" s="182"/>
      <c r="FB1002" s="182"/>
      <c r="FC1002" s="182"/>
      <c r="FD1002" s="182"/>
      <c r="FE1002" s="182"/>
      <c r="FF1002" s="182"/>
      <c r="FG1002" s="182"/>
      <c r="FH1002" s="182"/>
      <c r="FI1002" s="182"/>
      <c r="FJ1002" s="182"/>
      <c r="FK1002" s="182"/>
      <c r="FL1002" s="182"/>
      <c r="FM1002" s="182"/>
      <c r="FN1002" s="182"/>
      <c r="FO1002" s="182"/>
      <c r="FP1002" s="182"/>
      <c r="FQ1002" s="182"/>
      <c r="FR1002" s="182"/>
      <c r="FS1002" s="182"/>
      <c r="FT1002" s="182"/>
      <c r="FU1002" s="182"/>
      <c r="FV1002" s="182"/>
      <c r="FW1002" s="182"/>
      <c r="FX1002" s="182"/>
      <c r="FY1002" s="182"/>
      <c r="FZ1002" s="182"/>
      <c r="GA1002" s="182"/>
    </row>
    <row r="1003" spans="1:183">
      <c r="A1003" s="3"/>
      <c r="J1003" s="182"/>
      <c r="K1003" s="182"/>
      <c r="L1003" s="182"/>
      <c r="M1003" s="182"/>
      <c r="N1003" s="182"/>
      <c r="O1003" s="182"/>
      <c r="P1003" s="182"/>
      <c r="Q1003" s="182"/>
      <c r="R1003" s="182"/>
      <c r="S1003" s="182"/>
      <c r="T1003" s="182"/>
      <c r="U1003" s="182"/>
      <c r="V1003" s="182"/>
      <c r="W1003" s="182"/>
      <c r="X1003" s="182"/>
      <c r="Y1003" s="182"/>
      <c r="Z1003" s="182"/>
      <c r="AA1003" s="182"/>
      <c r="AB1003" s="182"/>
      <c r="AC1003" s="182"/>
      <c r="AD1003" s="182"/>
      <c r="AE1003" s="182"/>
      <c r="AF1003" s="182"/>
      <c r="AG1003" s="182"/>
      <c r="AH1003" s="182"/>
      <c r="AI1003" s="182"/>
      <c r="AJ1003" s="182"/>
      <c r="AK1003" s="182"/>
      <c r="AL1003" s="182"/>
      <c r="AM1003" s="182"/>
      <c r="AN1003" s="182"/>
      <c r="AO1003" s="182"/>
      <c r="AP1003" s="182"/>
      <c r="AQ1003" s="182"/>
      <c r="AR1003" s="182"/>
      <c r="AS1003" s="182"/>
      <c r="AT1003" s="182"/>
      <c r="AU1003" s="182"/>
      <c r="AV1003" s="182"/>
      <c r="AW1003" s="182"/>
      <c r="AX1003" s="182"/>
      <c r="AY1003" s="182"/>
      <c r="AZ1003" s="182"/>
      <c r="BA1003" s="182"/>
      <c r="BB1003" s="182"/>
      <c r="BC1003" s="182"/>
      <c r="BD1003" s="182"/>
      <c r="BE1003" s="182"/>
      <c r="BF1003" s="182"/>
      <c r="BG1003" s="182"/>
      <c r="BH1003" s="182"/>
      <c r="BI1003" s="182"/>
      <c r="BJ1003" s="182"/>
      <c r="BK1003" s="182"/>
      <c r="BL1003" s="182"/>
      <c r="BM1003" s="182"/>
      <c r="BN1003" s="182"/>
      <c r="BO1003" s="182"/>
      <c r="BP1003" s="182"/>
      <c r="BQ1003" s="182"/>
      <c r="BR1003" s="182"/>
      <c r="BS1003" s="182"/>
      <c r="BT1003" s="182"/>
      <c r="BU1003" s="182"/>
      <c r="BV1003" s="182"/>
      <c r="BW1003" s="182"/>
      <c r="BX1003" s="182"/>
      <c r="BY1003" s="182"/>
      <c r="BZ1003" s="182"/>
      <c r="CA1003" s="182"/>
      <c r="CB1003" s="182"/>
      <c r="CC1003" s="182"/>
      <c r="CD1003" s="182"/>
      <c r="CE1003" s="182"/>
      <c r="CF1003" s="182"/>
      <c r="CG1003" s="182"/>
      <c r="CH1003" s="182"/>
      <c r="CI1003" s="182"/>
      <c r="CJ1003" s="182"/>
      <c r="CK1003" s="182"/>
      <c r="CL1003" s="182"/>
      <c r="CM1003" s="182"/>
      <c r="CN1003" s="182"/>
      <c r="CO1003" s="182"/>
      <c r="CP1003" s="182"/>
      <c r="CQ1003" s="182"/>
      <c r="CR1003" s="182"/>
      <c r="CS1003" s="182"/>
      <c r="CT1003" s="182"/>
      <c r="CU1003" s="182"/>
      <c r="CV1003" s="182"/>
      <c r="CW1003" s="182"/>
      <c r="CX1003" s="182"/>
      <c r="CY1003" s="182"/>
      <c r="CZ1003" s="182"/>
      <c r="DA1003" s="182"/>
      <c r="DB1003" s="182"/>
      <c r="DC1003" s="182"/>
      <c r="DD1003" s="182"/>
      <c r="DE1003" s="182"/>
      <c r="DF1003" s="182"/>
      <c r="DG1003" s="182"/>
      <c r="DH1003" s="182"/>
      <c r="DI1003" s="182"/>
      <c r="DJ1003" s="182"/>
      <c r="DK1003" s="182"/>
      <c r="DL1003" s="182"/>
      <c r="DM1003" s="182"/>
      <c r="DN1003" s="182"/>
      <c r="DO1003" s="182"/>
      <c r="DP1003" s="182"/>
      <c r="DQ1003" s="182"/>
      <c r="DR1003" s="182"/>
      <c r="DS1003" s="182"/>
      <c r="DT1003" s="182"/>
      <c r="DU1003" s="182"/>
      <c r="DV1003" s="182"/>
      <c r="DW1003" s="182"/>
      <c r="DX1003" s="182"/>
      <c r="DY1003" s="182"/>
      <c r="DZ1003" s="182"/>
      <c r="EA1003" s="182"/>
      <c r="EB1003" s="182"/>
      <c r="EC1003" s="182"/>
      <c r="ED1003" s="182"/>
      <c r="EE1003" s="182"/>
      <c r="EF1003" s="182"/>
      <c r="EG1003" s="182"/>
      <c r="EH1003" s="182"/>
      <c r="EI1003" s="182"/>
      <c r="EJ1003" s="182"/>
      <c r="EK1003" s="182"/>
      <c r="EL1003" s="182"/>
      <c r="EM1003" s="182"/>
      <c r="EN1003" s="182"/>
      <c r="EO1003" s="182"/>
      <c r="EP1003" s="182"/>
      <c r="EQ1003" s="182"/>
      <c r="ER1003" s="182"/>
      <c r="ES1003" s="182"/>
      <c r="ET1003" s="182"/>
      <c r="EU1003" s="182"/>
      <c r="EV1003" s="182"/>
      <c r="EW1003" s="182"/>
      <c r="EX1003" s="182"/>
      <c r="EY1003" s="182"/>
      <c r="EZ1003" s="182"/>
      <c r="FA1003" s="182"/>
      <c r="FB1003" s="182"/>
      <c r="FC1003" s="182"/>
      <c r="FD1003" s="182"/>
      <c r="FE1003" s="182"/>
      <c r="FF1003" s="182"/>
      <c r="FG1003" s="182"/>
      <c r="FH1003" s="182"/>
      <c r="FI1003" s="182"/>
      <c r="FJ1003" s="182"/>
      <c r="FK1003" s="182"/>
      <c r="FL1003" s="182"/>
      <c r="FM1003" s="182"/>
      <c r="FN1003" s="182"/>
      <c r="FO1003" s="182"/>
      <c r="FP1003" s="182"/>
      <c r="FQ1003" s="182"/>
      <c r="FR1003" s="182"/>
      <c r="FS1003" s="182"/>
      <c r="FT1003" s="182"/>
      <c r="FU1003" s="182"/>
      <c r="FV1003" s="182"/>
      <c r="FW1003" s="182"/>
      <c r="FX1003" s="182"/>
      <c r="FY1003" s="182"/>
      <c r="FZ1003" s="182"/>
      <c r="GA1003" s="182"/>
    </row>
    <row r="1004" spans="1:183">
      <c r="A1004" s="3"/>
      <c r="J1004" s="182"/>
      <c r="K1004" s="182"/>
      <c r="L1004" s="182"/>
      <c r="M1004" s="182"/>
      <c r="N1004" s="182"/>
      <c r="O1004" s="182"/>
      <c r="P1004" s="182"/>
      <c r="Q1004" s="182"/>
      <c r="R1004" s="182"/>
      <c r="S1004" s="182"/>
      <c r="T1004" s="182"/>
      <c r="U1004" s="182"/>
      <c r="V1004" s="182"/>
      <c r="W1004" s="182"/>
      <c r="X1004" s="182"/>
      <c r="Y1004" s="182"/>
      <c r="Z1004" s="182"/>
      <c r="AA1004" s="182"/>
      <c r="AB1004" s="182"/>
      <c r="AC1004" s="182"/>
      <c r="AD1004" s="182"/>
      <c r="AE1004" s="182"/>
      <c r="AF1004" s="182"/>
      <c r="AG1004" s="182"/>
      <c r="AH1004" s="182"/>
      <c r="AI1004" s="182"/>
      <c r="AJ1004" s="182"/>
      <c r="AK1004" s="182"/>
      <c r="AL1004" s="182"/>
      <c r="AM1004" s="182"/>
      <c r="AN1004" s="182"/>
      <c r="AO1004" s="182"/>
      <c r="AP1004" s="182"/>
      <c r="AQ1004" s="182"/>
      <c r="AR1004" s="182"/>
      <c r="AS1004" s="182"/>
      <c r="AT1004" s="182"/>
      <c r="AU1004" s="182"/>
      <c r="AV1004" s="182"/>
      <c r="AW1004" s="182"/>
      <c r="AX1004" s="182"/>
      <c r="AY1004" s="182"/>
      <c r="AZ1004" s="182"/>
      <c r="BA1004" s="182"/>
      <c r="BB1004" s="182"/>
      <c r="BC1004" s="182"/>
      <c r="BD1004" s="182"/>
      <c r="BE1004" s="182"/>
      <c r="BF1004" s="182"/>
      <c r="BG1004" s="182"/>
      <c r="BH1004" s="182"/>
      <c r="BI1004" s="182"/>
      <c r="BJ1004" s="182"/>
      <c r="BK1004" s="182"/>
      <c r="BL1004" s="182"/>
      <c r="BM1004" s="182"/>
      <c r="BN1004" s="182"/>
      <c r="BO1004" s="182"/>
      <c r="BP1004" s="182"/>
      <c r="BQ1004" s="182"/>
      <c r="BR1004" s="182"/>
      <c r="BS1004" s="182"/>
      <c r="BT1004" s="182"/>
      <c r="BU1004" s="182"/>
      <c r="BV1004" s="182"/>
      <c r="BW1004" s="182"/>
      <c r="BX1004" s="182"/>
      <c r="BY1004" s="182"/>
      <c r="BZ1004" s="182"/>
      <c r="CA1004" s="182"/>
      <c r="CB1004" s="182"/>
      <c r="CC1004" s="182"/>
      <c r="CD1004" s="182"/>
      <c r="CE1004" s="182"/>
      <c r="CF1004" s="182"/>
      <c r="CG1004" s="182"/>
      <c r="CH1004" s="182"/>
      <c r="CI1004" s="182"/>
      <c r="CJ1004" s="182"/>
      <c r="CK1004" s="182"/>
      <c r="CL1004" s="182"/>
      <c r="CM1004" s="182"/>
      <c r="CN1004" s="182"/>
      <c r="CO1004" s="182"/>
      <c r="CP1004" s="182"/>
      <c r="CQ1004" s="182"/>
      <c r="CR1004" s="182"/>
      <c r="CS1004" s="182"/>
      <c r="CT1004" s="182"/>
      <c r="CU1004" s="182"/>
      <c r="CV1004" s="182"/>
      <c r="CW1004" s="182"/>
      <c r="CX1004" s="182"/>
      <c r="CY1004" s="182"/>
      <c r="CZ1004" s="182"/>
      <c r="DA1004" s="182"/>
      <c r="DB1004" s="182"/>
      <c r="DC1004" s="182"/>
      <c r="DD1004" s="182"/>
      <c r="DE1004" s="182"/>
      <c r="DF1004" s="182"/>
      <c r="DG1004" s="182"/>
      <c r="DH1004" s="182"/>
      <c r="DI1004" s="182"/>
      <c r="DJ1004" s="182"/>
      <c r="DK1004" s="182"/>
      <c r="DL1004" s="182"/>
      <c r="DM1004" s="182"/>
      <c r="DN1004" s="182"/>
      <c r="DO1004" s="182"/>
      <c r="DP1004" s="182"/>
      <c r="DQ1004" s="182"/>
      <c r="DR1004" s="182"/>
      <c r="DS1004" s="182"/>
      <c r="DT1004" s="182"/>
      <c r="DU1004" s="182"/>
      <c r="DV1004" s="182"/>
      <c r="DW1004" s="182"/>
      <c r="DX1004" s="182"/>
      <c r="DY1004" s="182"/>
      <c r="DZ1004" s="182"/>
      <c r="EA1004" s="182"/>
      <c r="EB1004" s="182"/>
      <c r="EC1004" s="182"/>
      <c r="ED1004" s="182"/>
      <c r="EE1004" s="182"/>
      <c r="EF1004" s="182"/>
      <c r="EG1004" s="182"/>
      <c r="EH1004" s="182"/>
      <c r="EI1004" s="182"/>
      <c r="EJ1004" s="182"/>
      <c r="EK1004" s="182"/>
      <c r="EL1004" s="182"/>
      <c r="EM1004" s="182"/>
      <c r="EN1004" s="182"/>
      <c r="EO1004" s="182"/>
      <c r="EP1004" s="182"/>
      <c r="EQ1004" s="182"/>
      <c r="ER1004" s="182"/>
      <c r="ES1004" s="182"/>
      <c r="ET1004" s="182"/>
      <c r="EU1004" s="182"/>
      <c r="EV1004" s="182"/>
      <c r="EW1004" s="182"/>
      <c r="EX1004" s="182"/>
      <c r="EY1004" s="182"/>
      <c r="EZ1004" s="182"/>
      <c r="FA1004" s="182"/>
      <c r="FB1004" s="182"/>
      <c r="FC1004" s="182"/>
      <c r="FD1004" s="182"/>
      <c r="FE1004" s="182"/>
      <c r="FF1004" s="182"/>
      <c r="FG1004" s="182"/>
      <c r="FH1004" s="182"/>
      <c r="FI1004" s="182"/>
      <c r="FJ1004" s="182"/>
      <c r="FK1004" s="182"/>
      <c r="FL1004" s="182"/>
      <c r="FM1004" s="182"/>
      <c r="FN1004" s="182"/>
      <c r="FO1004" s="182"/>
      <c r="FP1004" s="182"/>
      <c r="FQ1004" s="182"/>
      <c r="FR1004" s="182"/>
      <c r="FS1004" s="182"/>
      <c r="FT1004" s="182"/>
      <c r="FU1004" s="182"/>
      <c r="FV1004" s="182"/>
      <c r="FW1004" s="182"/>
      <c r="FX1004" s="182"/>
      <c r="FY1004" s="182"/>
      <c r="FZ1004" s="182"/>
      <c r="GA1004" s="182"/>
    </row>
    <row r="1005" spans="1:183">
      <c r="A1005" s="3"/>
      <c r="J1005" s="182"/>
      <c r="K1005" s="182"/>
      <c r="L1005" s="182"/>
      <c r="M1005" s="182"/>
      <c r="N1005" s="182"/>
      <c r="O1005" s="182"/>
      <c r="P1005" s="182"/>
      <c r="Q1005" s="182"/>
      <c r="R1005" s="182"/>
      <c r="S1005" s="182"/>
      <c r="T1005" s="182"/>
      <c r="U1005" s="182"/>
      <c r="V1005" s="182"/>
      <c r="W1005" s="182"/>
      <c r="X1005" s="182"/>
      <c r="Y1005" s="182"/>
      <c r="Z1005" s="182"/>
      <c r="AA1005" s="182"/>
      <c r="AB1005" s="182"/>
      <c r="AC1005" s="182"/>
      <c r="AD1005" s="182"/>
      <c r="AE1005" s="182"/>
      <c r="AF1005" s="182"/>
      <c r="AG1005" s="182"/>
      <c r="AH1005" s="182"/>
      <c r="AI1005" s="182"/>
      <c r="AJ1005" s="182"/>
      <c r="AK1005" s="182"/>
      <c r="AL1005" s="182"/>
      <c r="AM1005" s="182"/>
      <c r="AN1005" s="182"/>
      <c r="AO1005" s="182"/>
      <c r="AP1005" s="182"/>
      <c r="AQ1005" s="182"/>
      <c r="AR1005" s="182"/>
      <c r="AS1005" s="182"/>
      <c r="AT1005" s="182"/>
      <c r="AU1005" s="182"/>
      <c r="AV1005" s="182"/>
      <c r="AW1005" s="182"/>
      <c r="AX1005" s="182"/>
      <c r="AY1005" s="182"/>
      <c r="AZ1005" s="182"/>
      <c r="BA1005" s="182"/>
      <c r="BB1005" s="182"/>
      <c r="BC1005" s="182"/>
      <c r="BD1005" s="182"/>
      <c r="BE1005" s="182"/>
      <c r="BF1005" s="182"/>
      <c r="BG1005" s="182"/>
      <c r="BH1005" s="182"/>
      <c r="BI1005" s="182"/>
      <c r="BJ1005" s="182"/>
      <c r="BK1005" s="182"/>
      <c r="BL1005" s="182"/>
      <c r="BM1005" s="182"/>
      <c r="BN1005" s="182"/>
      <c r="BO1005" s="182"/>
      <c r="BP1005" s="182"/>
      <c r="BQ1005" s="182"/>
      <c r="BR1005" s="182"/>
      <c r="BS1005" s="182"/>
      <c r="BT1005" s="182"/>
      <c r="BU1005" s="182"/>
      <c r="BV1005" s="182"/>
      <c r="BW1005" s="182"/>
      <c r="BX1005" s="182"/>
      <c r="BY1005" s="182"/>
      <c r="BZ1005" s="182"/>
      <c r="CA1005" s="182"/>
      <c r="CB1005" s="182"/>
      <c r="CC1005" s="182"/>
      <c r="CD1005" s="182"/>
      <c r="CE1005" s="182"/>
      <c r="CF1005" s="182"/>
      <c r="CG1005" s="182"/>
      <c r="CH1005" s="182"/>
      <c r="CI1005" s="182"/>
      <c r="CJ1005" s="182"/>
      <c r="CK1005" s="182"/>
      <c r="CL1005" s="182"/>
      <c r="CM1005" s="182"/>
      <c r="CN1005" s="182"/>
      <c r="CO1005" s="182"/>
      <c r="CP1005" s="182"/>
      <c r="CQ1005" s="182"/>
      <c r="CR1005" s="182"/>
      <c r="CS1005" s="182"/>
      <c r="CT1005" s="182"/>
      <c r="CU1005" s="182"/>
      <c r="CV1005" s="182"/>
      <c r="CW1005" s="182"/>
      <c r="CX1005" s="182"/>
      <c r="CY1005" s="182"/>
      <c r="CZ1005" s="182"/>
      <c r="DA1005" s="182"/>
      <c r="DB1005" s="182"/>
      <c r="DC1005" s="182"/>
      <c r="DD1005" s="182"/>
      <c r="DE1005" s="182"/>
      <c r="DF1005" s="182"/>
      <c r="DG1005" s="182"/>
      <c r="DH1005" s="182"/>
      <c r="DI1005" s="182"/>
      <c r="DJ1005" s="182"/>
      <c r="DK1005" s="182"/>
      <c r="DL1005" s="182"/>
      <c r="DM1005" s="182"/>
      <c r="DN1005" s="182"/>
      <c r="DO1005" s="182"/>
      <c r="DP1005" s="182"/>
      <c r="DQ1005" s="182"/>
      <c r="DR1005" s="182"/>
      <c r="DS1005" s="182"/>
      <c r="DT1005" s="182"/>
      <c r="DU1005" s="182"/>
      <c r="DV1005" s="182"/>
      <c r="DW1005" s="182"/>
      <c r="DX1005" s="182"/>
      <c r="DY1005" s="182"/>
      <c r="DZ1005" s="182"/>
      <c r="EA1005" s="182"/>
      <c r="EB1005" s="182"/>
      <c r="EC1005" s="182"/>
      <c r="ED1005" s="182"/>
      <c r="EE1005" s="182"/>
      <c r="EF1005" s="182"/>
      <c r="EG1005" s="182"/>
      <c r="EH1005" s="182"/>
      <c r="EI1005" s="182"/>
      <c r="EJ1005" s="182"/>
      <c r="EK1005" s="182"/>
      <c r="EL1005" s="182"/>
      <c r="EM1005" s="182"/>
      <c r="EN1005" s="182"/>
      <c r="EO1005" s="182"/>
      <c r="EP1005" s="182"/>
      <c r="EQ1005" s="182"/>
      <c r="ER1005" s="182"/>
      <c r="ES1005" s="182"/>
      <c r="ET1005" s="182"/>
      <c r="EU1005" s="182"/>
      <c r="EV1005" s="182"/>
      <c r="EW1005" s="182"/>
      <c r="EX1005" s="182"/>
      <c r="EY1005" s="182"/>
      <c r="EZ1005" s="182"/>
      <c r="FA1005" s="182"/>
      <c r="FB1005" s="182"/>
      <c r="FC1005" s="182"/>
      <c r="FD1005" s="182"/>
      <c r="FE1005" s="182"/>
      <c r="FF1005" s="182"/>
      <c r="FG1005" s="182"/>
      <c r="FH1005" s="182"/>
      <c r="FI1005" s="182"/>
      <c r="FJ1005" s="182"/>
      <c r="FK1005" s="182"/>
      <c r="FL1005" s="182"/>
      <c r="FM1005" s="182"/>
      <c r="FN1005" s="182"/>
      <c r="FO1005" s="182"/>
      <c r="FP1005" s="182"/>
      <c r="FQ1005" s="182"/>
      <c r="FR1005" s="182"/>
      <c r="FS1005" s="182"/>
      <c r="FT1005" s="182"/>
      <c r="FU1005" s="182"/>
      <c r="FV1005" s="182"/>
      <c r="FW1005" s="182"/>
      <c r="FX1005" s="182"/>
      <c r="FY1005" s="182"/>
      <c r="FZ1005" s="182"/>
      <c r="GA1005" s="182"/>
    </row>
    <row r="1006" spans="1:183">
      <c r="A1006" s="3"/>
      <c r="J1006" s="182"/>
      <c r="K1006" s="182"/>
      <c r="L1006" s="182"/>
      <c r="M1006" s="182"/>
      <c r="N1006" s="182"/>
      <c r="O1006" s="182"/>
      <c r="P1006" s="182"/>
      <c r="Q1006" s="182"/>
      <c r="R1006" s="182"/>
      <c r="S1006" s="182"/>
      <c r="T1006" s="182"/>
      <c r="U1006" s="182"/>
      <c r="V1006" s="182"/>
      <c r="W1006" s="182"/>
      <c r="X1006" s="182"/>
      <c r="Y1006" s="182"/>
      <c r="Z1006" s="182"/>
      <c r="AA1006" s="182"/>
      <c r="AB1006" s="182"/>
      <c r="AC1006" s="182"/>
      <c r="AD1006" s="182"/>
      <c r="AE1006" s="182"/>
      <c r="AF1006" s="182"/>
      <c r="AG1006" s="182"/>
      <c r="AH1006" s="182"/>
      <c r="AI1006" s="182"/>
      <c r="AJ1006" s="182"/>
      <c r="AK1006" s="182"/>
      <c r="AL1006" s="182"/>
      <c r="AM1006" s="182"/>
      <c r="AN1006" s="182"/>
      <c r="AO1006" s="182"/>
      <c r="AP1006" s="182"/>
      <c r="AQ1006" s="182"/>
      <c r="AR1006" s="182"/>
      <c r="AS1006" s="182"/>
      <c r="AT1006" s="182"/>
      <c r="AU1006" s="182"/>
      <c r="AV1006" s="182"/>
      <c r="AW1006" s="182"/>
      <c r="AX1006" s="182"/>
      <c r="AY1006" s="182"/>
      <c r="AZ1006" s="182"/>
      <c r="BA1006" s="182"/>
      <c r="BB1006" s="182"/>
      <c r="BC1006" s="182"/>
      <c r="BD1006" s="182"/>
      <c r="BE1006" s="182"/>
      <c r="BF1006" s="182"/>
      <c r="BG1006" s="182"/>
      <c r="BH1006" s="182"/>
      <c r="BI1006" s="182"/>
      <c r="BJ1006" s="182"/>
      <c r="BK1006" s="182"/>
      <c r="BL1006" s="182"/>
      <c r="BM1006" s="182"/>
      <c r="BN1006" s="182"/>
      <c r="BO1006" s="182"/>
      <c r="BP1006" s="182"/>
      <c r="BQ1006" s="182"/>
      <c r="BR1006" s="182"/>
      <c r="BS1006" s="182"/>
      <c r="BT1006" s="182"/>
      <c r="BU1006" s="182"/>
      <c r="BV1006" s="182"/>
      <c r="BW1006" s="182"/>
      <c r="BX1006" s="182"/>
      <c r="BY1006" s="182"/>
      <c r="BZ1006" s="182"/>
      <c r="CA1006" s="182"/>
      <c r="CB1006" s="182"/>
      <c r="CC1006" s="182"/>
      <c r="CD1006" s="182"/>
      <c r="CE1006" s="182"/>
      <c r="CF1006" s="182"/>
      <c r="CG1006" s="182"/>
      <c r="CH1006" s="182"/>
      <c r="CI1006" s="182"/>
      <c r="CJ1006" s="182"/>
      <c r="CK1006" s="182"/>
      <c r="CL1006" s="182"/>
      <c r="CM1006" s="182"/>
      <c r="CN1006" s="182"/>
      <c r="CO1006" s="182"/>
      <c r="CP1006" s="182"/>
      <c r="CQ1006" s="182"/>
      <c r="CR1006" s="182"/>
      <c r="CS1006" s="182"/>
      <c r="CT1006" s="182"/>
      <c r="CU1006" s="182"/>
      <c r="CV1006" s="182"/>
      <c r="CW1006" s="182"/>
      <c r="CX1006" s="182"/>
      <c r="CY1006" s="182"/>
      <c r="CZ1006" s="182"/>
      <c r="DA1006" s="182"/>
      <c r="DB1006" s="182"/>
      <c r="DC1006" s="182"/>
      <c r="DD1006" s="182"/>
      <c r="DE1006" s="182"/>
      <c r="DF1006" s="182"/>
      <c r="DG1006" s="182"/>
      <c r="DH1006" s="182"/>
      <c r="DI1006" s="182"/>
      <c r="DJ1006" s="182"/>
      <c r="DK1006" s="182"/>
      <c r="DL1006" s="182"/>
      <c r="DM1006" s="182"/>
      <c r="DN1006" s="182"/>
      <c r="DO1006" s="182"/>
      <c r="DP1006" s="182"/>
      <c r="DQ1006" s="182"/>
      <c r="DR1006" s="182"/>
      <c r="DS1006" s="182"/>
      <c r="DT1006" s="182"/>
      <c r="DU1006" s="182"/>
      <c r="DV1006" s="182"/>
      <c r="DW1006" s="182"/>
      <c r="DX1006" s="182"/>
      <c r="DY1006" s="182"/>
      <c r="DZ1006" s="182"/>
      <c r="EA1006" s="182"/>
      <c r="EB1006" s="182"/>
      <c r="EC1006" s="182"/>
      <c r="ED1006" s="182"/>
      <c r="EE1006" s="182"/>
      <c r="EF1006" s="182"/>
      <c r="EG1006" s="182"/>
      <c r="EH1006" s="182"/>
      <c r="EI1006" s="182"/>
      <c r="EJ1006" s="182"/>
      <c r="EK1006" s="182"/>
      <c r="EL1006" s="182"/>
      <c r="EM1006" s="182"/>
      <c r="EN1006" s="182"/>
      <c r="EO1006" s="182"/>
      <c r="EP1006" s="182"/>
      <c r="EQ1006" s="182"/>
      <c r="ER1006" s="182"/>
      <c r="ES1006" s="182"/>
      <c r="ET1006" s="182"/>
      <c r="EU1006" s="182"/>
      <c r="EV1006" s="182"/>
      <c r="EW1006" s="182"/>
      <c r="EX1006" s="182"/>
      <c r="EY1006" s="182"/>
      <c r="EZ1006" s="182"/>
      <c r="FA1006" s="182"/>
      <c r="FB1006" s="182"/>
      <c r="FC1006" s="182"/>
      <c r="FD1006" s="182"/>
      <c r="FE1006" s="182"/>
      <c r="FF1006" s="182"/>
      <c r="FG1006" s="182"/>
      <c r="FH1006" s="182"/>
      <c r="FI1006" s="182"/>
      <c r="FJ1006" s="182"/>
      <c r="FK1006" s="182"/>
      <c r="FL1006" s="182"/>
      <c r="FM1006" s="182"/>
      <c r="FN1006" s="182"/>
      <c r="FO1006" s="182"/>
      <c r="FP1006" s="182"/>
      <c r="FQ1006" s="182"/>
      <c r="FR1006" s="182"/>
      <c r="FS1006" s="182"/>
      <c r="FT1006" s="182"/>
      <c r="FU1006" s="182"/>
      <c r="FV1006" s="182"/>
      <c r="FW1006" s="182"/>
      <c r="FX1006" s="182"/>
      <c r="FY1006" s="182"/>
      <c r="FZ1006" s="182"/>
      <c r="GA1006" s="182"/>
    </row>
    <row r="1007" spans="1:183">
      <c r="A1007" s="3"/>
      <c r="J1007" s="182"/>
      <c r="K1007" s="182"/>
      <c r="L1007" s="182"/>
      <c r="M1007" s="182"/>
      <c r="N1007" s="182"/>
      <c r="O1007" s="182"/>
      <c r="P1007" s="182"/>
      <c r="Q1007" s="182"/>
      <c r="R1007" s="182"/>
      <c r="S1007" s="182"/>
      <c r="T1007" s="182"/>
      <c r="U1007" s="182"/>
      <c r="V1007" s="182"/>
      <c r="W1007" s="182"/>
      <c r="X1007" s="182"/>
      <c r="Y1007" s="182"/>
      <c r="Z1007" s="182"/>
      <c r="AA1007" s="182"/>
      <c r="AB1007" s="182"/>
      <c r="AC1007" s="182"/>
      <c r="AD1007" s="182"/>
      <c r="AE1007" s="182"/>
      <c r="AF1007" s="182"/>
      <c r="AG1007" s="182"/>
      <c r="AH1007" s="182"/>
      <c r="AI1007" s="182"/>
      <c r="AJ1007" s="182"/>
      <c r="AK1007" s="182"/>
      <c r="AL1007" s="182"/>
      <c r="AM1007" s="182"/>
      <c r="AN1007" s="182"/>
      <c r="AO1007" s="182"/>
      <c r="AP1007" s="182"/>
      <c r="AQ1007" s="182"/>
      <c r="AR1007" s="182"/>
      <c r="AS1007" s="182"/>
      <c r="AT1007" s="182"/>
      <c r="AU1007" s="182"/>
      <c r="AV1007" s="182"/>
      <c r="AW1007" s="182"/>
      <c r="AX1007" s="182"/>
      <c r="AY1007" s="182"/>
      <c r="AZ1007" s="182"/>
      <c r="BA1007" s="182"/>
      <c r="BB1007" s="182"/>
      <c r="BC1007" s="182"/>
      <c r="BD1007" s="182"/>
      <c r="BE1007" s="182"/>
      <c r="BF1007" s="182"/>
      <c r="BG1007" s="182"/>
      <c r="BH1007" s="182"/>
      <c r="BI1007" s="182"/>
      <c r="BJ1007" s="182"/>
      <c r="BK1007" s="182"/>
      <c r="BL1007" s="182"/>
      <c r="BM1007" s="182"/>
      <c r="BN1007" s="182"/>
      <c r="BO1007" s="182"/>
      <c r="BP1007" s="182"/>
      <c r="BQ1007" s="182"/>
      <c r="BR1007" s="182"/>
      <c r="BS1007" s="182"/>
      <c r="BT1007" s="182"/>
      <c r="BU1007" s="182"/>
      <c r="BV1007" s="182"/>
      <c r="BW1007" s="182"/>
      <c r="BX1007" s="182"/>
      <c r="BY1007" s="182"/>
      <c r="BZ1007" s="182"/>
      <c r="CA1007" s="182"/>
      <c r="CB1007" s="182"/>
      <c r="CC1007" s="182"/>
      <c r="CD1007" s="182"/>
      <c r="CE1007" s="182"/>
      <c r="CF1007" s="182"/>
      <c r="CG1007" s="182"/>
      <c r="CH1007" s="182"/>
      <c r="CI1007" s="182"/>
      <c r="CJ1007" s="182"/>
      <c r="CK1007" s="182"/>
      <c r="CL1007" s="182"/>
      <c r="CM1007" s="182"/>
      <c r="CN1007" s="182"/>
      <c r="CO1007" s="182"/>
      <c r="CP1007" s="182"/>
      <c r="CQ1007" s="182"/>
      <c r="CR1007" s="182"/>
      <c r="CS1007" s="182"/>
      <c r="CT1007" s="182"/>
      <c r="CU1007" s="182"/>
      <c r="CV1007" s="182"/>
      <c r="CW1007" s="182"/>
      <c r="CX1007" s="182"/>
      <c r="CY1007" s="182"/>
      <c r="CZ1007" s="182"/>
      <c r="DA1007" s="182"/>
      <c r="DB1007" s="182"/>
      <c r="DC1007" s="182"/>
      <c r="DD1007" s="182"/>
      <c r="DE1007" s="182"/>
      <c r="DF1007" s="182"/>
      <c r="DG1007" s="182"/>
      <c r="DH1007" s="182"/>
      <c r="DI1007" s="182"/>
      <c r="DJ1007" s="182"/>
      <c r="DK1007" s="182"/>
      <c r="DL1007" s="182"/>
      <c r="DM1007" s="182"/>
      <c r="DN1007" s="182"/>
      <c r="DO1007" s="182"/>
      <c r="DP1007" s="182"/>
      <c r="DQ1007" s="182"/>
      <c r="DR1007" s="182"/>
      <c r="DS1007" s="182"/>
      <c r="DT1007" s="182"/>
      <c r="DU1007" s="182"/>
      <c r="DV1007" s="182"/>
      <c r="DW1007" s="182"/>
      <c r="DX1007" s="182"/>
      <c r="DY1007" s="182"/>
      <c r="DZ1007" s="182"/>
      <c r="EA1007" s="182"/>
      <c r="EB1007" s="182"/>
      <c r="EC1007" s="182"/>
      <c r="ED1007" s="182"/>
      <c r="EE1007" s="182"/>
      <c r="EF1007" s="182"/>
      <c r="EG1007" s="182"/>
      <c r="EH1007" s="182"/>
      <c r="EI1007" s="182"/>
      <c r="EJ1007" s="182"/>
      <c r="EK1007" s="182"/>
      <c r="EL1007" s="182"/>
      <c r="EM1007" s="182"/>
      <c r="EN1007" s="182"/>
      <c r="EO1007" s="182"/>
      <c r="EP1007" s="182"/>
      <c r="EQ1007" s="182"/>
      <c r="ER1007" s="182"/>
      <c r="ES1007" s="182"/>
      <c r="ET1007" s="182"/>
      <c r="EU1007" s="182"/>
      <c r="EV1007" s="182"/>
      <c r="EW1007" s="182"/>
      <c r="EX1007" s="182"/>
      <c r="EY1007" s="182"/>
      <c r="EZ1007" s="182"/>
      <c r="FA1007" s="182"/>
      <c r="FB1007" s="182"/>
      <c r="FC1007" s="182"/>
      <c r="FD1007" s="182"/>
      <c r="FE1007" s="182"/>
      <c r="FF1007" s="182"/>
      <c r="FG1007" s="182"/>
      <c r="FH1007" s="182"/>
      <c r="FI1007" s="182"/>
      <c r="FJ1007" s="182"/>
      <c r="FK1007" s="182"/>
      <c r="FL1007" s="182"/>
      <c r="FM1007" s="182"/>
      <c r="FN1007" s="182"/>
      <c r="FO1007" s="182"/>
      <c r="FP1007" s="182"/>
      <c r="FQ1007" s="182"/>
      <c r="FR1007" s="182"/>
      <c r="FS1007" s="182"/>
      <c r="FT1007" s="182"/>
      <c r="FU1007" s="182"/>
      <c r="FV1007" s="182"/>
      <c r="FW1007" s="182"/>
      <c r="FX1007" s="182"/>
      <c r="FY1007" s="182"/>
      <c r="FZ1007" s="182"/>
      <c r="GA1007" s="182"/>
    </row>
    <row r="1008" spans="1:183">
      <c r="A1008" s="3"/>
      <c r="J1008" s="182"/>
      <c r="K1008" s="182"/>
      <c r="L1008" s="182"/>
      <c r="M1008" s="182"/>
      <c r="N1008" s="182"/>
      <c r="O1008" s="182"/>
      <c r="P1008" s="182"/>
      <c r="Q1008" s="182"/>
      <c r="R1008" s="182"/>
      <c r="S1008" s="182"/>
      <c r="T1008" s="182"/>
      <c r="U1008" s="182"/>
      <c r="V1008" s="182"/>
      <c r="W1008" s="182"/>
      <c r="X1008" s="182"/>
      <c r="Y1008" s="182"/>
      <c r="Z1008" s="182"/>
      <c r="AA1008" s="182"/>
      <c r="AB1008" s="182"/>
      <c r="AC1008" s="182"/>
      <c r="AD1008" s="182"/>
      <c r="AE1008" s="182"/>
      <c r="AF1008" s="182"/>
      <c r="AG1008" s="182"/>
      <c r="AH1008" s="182"/>
      <c r="AI1008" s="182"/>
      <c r="AJ1008" s="182"/>
      <c r="AK1008" s="182"/>
      <c r="AL1008" s="182"/>
      <c r="AM1008" s="182"/>
      <c r="AN1008" s="182"/>
      <c r="AO1008" s="182"/>
      <c r="AP1008" s="182"/>
      <c r="AQ1008" s="182"/>
      <c r="AR1008" s="182"/>
      <c r="AS1008" s="182"/>
      <c r="AT1008" s="182"/>
      <c r="AU1008" s="182"/>
      <c r="AV1008" s="182"/>
      <c r="AW1008" s="182"/>
      <c r="AX1008" s="182"/>
      <c r="AY1008" s="182"/>
      <c r="AZ1008" s="182"/>
      <c r="BA1008" s="182"/>
      <c r="BB1008" s="182"/>
      <c r="BC1008" s="182"/>
      <c r="BD1008" s="182"/>
      <c r="BE1008" s="182"/>
      <c r="BF1008" s="182"/>
      <c r="BG1008" s="182"/>
      <c r="BH1008" s="182"/>
      <c r="BI1008" s="182"/>
      <c r="BJ1008" s="182"/>
      <c r="BK1008" s="182"/>
      <c r="BL1008" s="182"/>
      <c r="BM1008" s="182"/>
      <c r="BN1008" s="182"/>
      <c r="BO1008" s="182"/>
      <c r="BP1008" s="182"/>
      <c r="BQ1008" s="182"/>
      <c r="BR1008" s="182"/>
      <c r="BS1008" s="182"/>
      <c r="BT1008" s="182"/>
      <c r="BU1008" s="182"/>
      <c r="BV1008" s="182"/>
      <c r="BW1008" s="182"/>
      <c r="BX1008" s="182"/>
      <c r="BY1008" s="182"/>
      <c r="BZ1008" s="182"/>
      <c r="CA1008" s="182"/>
      <c r="CB1008" s="182"/>
      <c r="CC1008" s="182"/>
      <c r="CD1008" s="182"/>
      <c r="CE1008" s="182"/>
      <c r="CF1008" s="182"/>
      <c r="CG1008" s="182"/>
      <c r="CH1008" s="182"/>
      <c r="CI1008" s="182"/>
      <c r="CJ1008" s="182"/>
      <c r="CK1008" s="182"/>
      <c r="CL1008" s="182"/>
      <c r="CM1008" s="182"/>
      <c r="CN1008" s="182"/>
      <c r="CO1008" s="182"/>
      <c r="CP1008" s="182"/>
      <c r="CQ1008" s="182"/>
      <c r="CR1008" s="182"/>
      <c r="CS1008" s="182"/>
      <c r="CT1008" s="182"/>
      <c r="CU1008" s="182"/>
      <c r="CV1008" s="182"/>
      <c r="CW1008" s="182"/>
      <c r="CX1008" s="182"/>
      <c r="CY1008" s="182"/>
      <c r="CZ1008" s="182"/>
      <c r="DA1008" s="182"/>
      <c r="DB1008" s="182"/>
      <c r="DC1008" s="182"/>
      <c r="DD1008" s="182"/>
      <c r="DE1008" s="182"/>
      <c r="DF1008" s="182"/>
      <c r="DG1008" s="182"/>
      <c r="DH1008" s="182"/>
      <c r="DI1008" s="182"/>
      <c r="DJ1008" s="182"/>
      <c r="DK1008" s="182"/>
      <c r="DL1008" s="182"/>
      <c r="DM1008" s="182"/>
      <c r="DN1008" s="182"/>
      <c r="DO1008" s="182"/>
      <c r="DP1008" s="182"/>
      <c r="DQ1008" s="182"/>
      <c r="DR1008" s="182"/>
      <c r="DS1008" s="182"/>
      <c r="DT1008" s="182"/>
      <c r="DU1008" s="182"/>
      <c r="DV1008" s="182"/>
      <c r="DW1008" s="182"/>
      <c r="DX1008" s="182"/>
      <c r="DY1008" s="182"/>
      <c r="DZ1008" s="182"/>
      <c r="EA1008" s="182"/>
      <c r="EB1008" s="182"/>
      <c r="EC1008" s="182"/>
      <c r="ED1008" s="182"/>
      <c r="EE1008" s="182"/>
      <c r="EF1008" s="182"/>
      <c r="EG1008" s="182"/>
      <c r="EH1008" s="182"/>
      <c r="EI1008" s="182"/>
      <c r="EJ1008" s="182"/>
      <c r="EK1008" s="182"/>
      <c r="EL1008" s="182"/>
      <c r="EM1008" s="182"/>
      <c r="EN1008" s="182"/>
      <c r="EO1008" s="182"/>
      <c r="EP1008" s="182"/>
      <c r="EQ1008" s="182"/>
      <c r="ER1008" s="182"/>
      <c r="ES1008" s="182"/>
      <c r="ET1008" s="182"/>
      <c r="EU1008" s="182"/>
      <c r="EV1008" s="182"/>
      <c r="EW1008" s="182"/>
      <c r="EX1008" s="182"/>
      <c r="EY1008" s="182"/>
      <c r="EZ1008" s="182"/>
      <c r="FA1008" s="182"/>
      <c r="FB1008" s="182"/>
      <c r="FC1008" s="182"/>
      <c r="FD1008" s="182"/>
      <c r="FE1008" s="182"/>
      <c r="FF1008" s="182"/>
      <c r="FG1008" s="182"/>
      <c r="FH1008" s="182"/>
      <c r="FI1008" s="182"/>
      <c r="FJ1008" s="182"/>
      <c r="FK1008" s="182"/>
      <c r="FL1008" s="182"/>
      <c r="FM1008" s="182"/>
      <c r="FN1008" s="182"/>
      <c r="FO1008" s="182"/>
      <c r="FP1008" s="182"/>
      <c r="FQ1008" s="182"/>
      <c r="FR1008" s="182"/>
      <c r="FS1008" s="182"/>
      <c r="FT1008" s="182"/>
      <c r="FU1008" s="182"/>
      <c r="FV1008" s="182"/>
      <c r="FW1008" s="182"/>
      <c r="FX1008" s="182"/>
      <c r="FY1008" s="182"/>
      <c r="FZ1008" s="182"/>
      <c r="GA1008" s="182"/>
    </row>
    <row r="1009" spans="1:183">
      <c r="A1009" s="3"/>
      <c r="J1009" s="182"/>
      <c r="K1009" s="182"/>
      <c r="L1009" s="182"/>
      <c r="M1009" s="182"/>
      <c r="N1009" s="182"/>
      <c r="O1009" s="182"/>
      <c r="P1009" s="182"/>
      <c r="Q1009" s="182"/>
      <c r="R1009" s="182"/>
      <c r="S1009" s="182"/>
      <c r="T1009" s="182"/>
      <c r="U1009" s="182"/>
      <c r="V1009" s="182"/>
      <c r="W1009" s="182"/>
      <c r="X1009" s="182"/>
      <c r="Y1009" s="182"/>
      <c r="Z1009" s="182"/>
      <c r="AA1009" s="182"/>
      <c r="AB1009" s="182"/>
      <c r="AC1009" s="182"/>
      <c r="AD1009" s="182"/>
      <c r="AE1009" s="182"/>
      <c r="AF1009" s="182"/>
      <c r="AG1009" s="182"/>
      <c r="AH1009" s="182"/>
      <c r="AI1009" s="182"/>
      <c r="AJ1009" s="182"/>
      <c r="AK1009" s="182"/>
      <c r="AL1009" s="182"/>
      <c r="AM1009" s="182"/>
      <c r="AN1009" s="182"/>
      <c r="AO1009" s="182"/>
      <c r="AP1009" s="182"/>
      <c r="AQ1009" s="182"/>
      <c r="AR1009" s="182"/>
      <c r="AS1009" s="182"/>
      <c r="AT1009" s="182"/>
      <c r="AU1009" s="182"/>
      <c r="AV1009" s="182"/>
      <c r="AW1009" s="182"/>
      <c r="AX1009" s="182"/>
      <c r="AY1009" s="182"/>
      <c r="AZ1009" s="182"/>
      <c r="BA1009" s="182"/>
      <c r="BB1009" s="182"/>
      <c r="BC1009" s="182"/>
      <c r="BD1009" s="182"/>
      <c r="BE1009" s="182"/>
      <c r="BF1009" s="182"/>
      <c r="BG1009" s="182"/>
      <c r="BH1009" s="182"/>
      <c r="BI1009" s="182"/>
      <c r="BJ1009" s="182"/>
      <c r="BK1009" s="182"/>
      <c r="BL1009" s="182"/>
      <c r="BM1009" s="182"/>
      <c r="BN1009" s="182"/>
      <c r="BO1009" s="182"/>
      <c r="BP1009" s="182"/>
      <c r="BQ1009" s="182"/>
      <c r="BR1009" s="182"/>
      <c r="BS1009" s="182"/>
      <c r="BT1009" s="182"/>
      <c r="BU1009" s="182"/>
      <c r="BV1009" s="182"/>
      <c r="BW1009" s="182"/>
      <c r="BX1009" s="182"/>
      <c r="BY1009" s="182"/>
      <c r="BZ1009" s="182"/>
      <c r="CA1009" s="182"/>
      <c r="CB1009" s="182"/>
      <c r="CC1009" s="182"/>
      <c r="CD1009" s="182"/>
      <c r="CE1009" s="182"/>
      <c r="CF1009" s="182"/>
      <c r="CG1009" s="182"/>
      <c r="CH1009" s="182"/>
      <c r="CI1009" s="182"/>
      <c r="CJ1009" s="182"/>
      <c r="CK1009" s="182"/>
      <c r="CL1009" s="182"/>
      <c r="CM1009" s="182"/>
      <c r="CN1009" s="182"/>
      <c r="CO1009" s="182"/>
      <c r="CP1009" s="182"/>
      <c r="CQ1009" s="182"/>
      <c r="CR1009" s="182"/>
      <c r="CS1009" s="182"/>
      <c r="CT1009" s="182"/>
      <c r="CU1009" s="182"/>
      <c r="CV1009" s="182"/>
      <c r="CW1009" s="182"/>
      <c r="CX1009" s="182"/>
      <c r="CY1009" s="182"/>
      <c r="CZ1009" s="182"/>
      <c r="DA1009" s="182"/>
      <c r="DB1009" s="182"/>
      <c r="DC1009" s="182"/>
      <c r="DD1009" s="182"/>
      <c r="DE1009" s="182"/>
      <c r="DF1009" s="182"/>
      <c r="DG1009" s="182"/>
      <c r="DH1009" s="182"/>
      <c r="DI1009" s="182"/>
      <c r="DJ1009" s="182"/>
      <c r="DK1009" s="182"/>
      <c r="DL1009" s="182"/>
      <c r="DM1009" s="182"/>
      <c r="DN1009" s="182"/>
      <c r="DO1009" s="182"/>
      <c r="DP1009" s="182"/>
      <c r="DQ1009" s="182"/>
      <c r="DR1009" s="182"/>
      <c r="DS1009" s="182"/>
      <c r="DT1009" s="182"/>
      <c r="DU1009" s="182"/>
      <c r="DV1009" s="182"/>
      <c r="DW1009" s="182"/>
      <c r="DX1009" s="182"/>
      <c r="DY1009" s="182"/>
      <c r="DZ1009" s="182"/>
      <c r="EA1009" s="182"/>
      <c r="EB1009" s="182"/>
      <c r="EC1009" s="182"/>
      <c r="ED1009" s="182"/>
      <c r="EE1009" s="182"/>
      <c r="EF1009" s="182"/>
      <c r="EG1009" s="182"/>
      <c r="EH1009" s="182"/>
      <c r="EI1009" s="182"/>
      <c r="EJ1009" s="182"/>
      <c r="EK1009" s="182"/>
      <c r="EL1009" s="182"/>
      <c r="EM1009" s="182"/>
      <c r="EN1009" s="182"/>
      <c r="EO1009" s="182"/>
      <c r="EP1009" s="182"/>
      <c r="EQ1009" s="182"/>
      <c r="ER1009" s="182"/>
      <c r="ES1009" s="182"/>
      <c r="ET1009" s="182"/>
      <c r="EU1009" s="182"/>
      <c r="EV1009" s="182"/>
      <c r="EW1009" s="182"/>
      <c r="EX1009" s="182"/>
      <c r="EY1009" s="182"/>
      <c r="EZ1009" s="182"/>
      <c r="FA1009" s="182"/>
      <c r="FB1009" s="182"/>
      <c r="FC1009" s="182"/>
      <c r="FD1009" s="182"/>
      <c r="FE1009" s="182"/>
      <c r="FF1009" s="182"/>
      <c r="FG1009" s="182"/>
      <c r="FH1009" s="182"/>
      <c r="FI1009" s="182"/>
      <c r="FJ1009" s="182"/>
      <c r="FK1009" s="182"/>
      <c r="FL1009" s="182"/>
      <c r="FM1009" s="182"/>
      <c r="FN1009" s="182"/>
      <c r="FO1009" s="182"/>
      <c r="FP1009" s="182"/>
      <c r="FQ1009" s="182"/>
      <c r="FR1009" s="182"/>
      <c r="FS1009" s="182"/>
      <c r="FT1009" s="182"/>
      <c r="FU1009" s="182"/>
      <c r="FV1009" s="182"/>
      <c r="FW1009" s="182"/>
      <c r="FX1009" s="182"/>
      <c r="FY1009" s="182"/>
      <c r="FZ1009" s="182"/>
      <c r="GA1009" s="182"/>
    </row>
    <row r="1010" spans="1:183">
      <c r="A1010" s="3" t="s">
        <v>26</v>
      </c>
      <c r="J1010" s="182"/>
      <c r="K1010" s="182"/>
      <c r="L1010" s="182"/>
      <c r="M1010" s="182"/>
      <c r="N1010" s="182"/>
      <c r="O1010" s="182"/>
      <c r="P1010" s="182"/>
      <c r="Q1010" s="182"/>
      <c r="R1010" s="182"/>
      <c r="S1010" s="182"/>
      <c r="T1010" s="182"/>
      <c r="U1010" s="182"/>
      <c r="V1010" s="182"/>
      <c r="W1010" s="182"/>
      <c r="X1010" s="182"/>
      <c r="Y1010" s="182"/>
      <c r="Z1010" s="182"/>
      <c r="AA1010" s="182"/>
      <c r="AB1010" s="182"/>
      <c r="AC1010" s="182"/>
      <c r="AD1010" s="182"/>
      <c r="AE1010" s="182"/>
      <c r="AF1010" s="182"/>
      <c r="AG1010" s="182"/>
      <c r="AH1010" s="182"/>
      <c r="AI1010" s="182"/>
      <c r="AJ1010" s="182"/>
      <c r="AK1010" s="182"/>
      <c r="AL1010" s="182"/>
      <c r="AM1010" s="182"/>
      <c r="AN1010" s="182"/>
      <c r="AO1010" s="182"/>
      <c r="AP1010" s="182"/>
      <c r="AQ1010" s="182"/>
      <c r="AR1010" s="182"/>
      <c r="AS1010" s="182"/>
      <c r="AT1010" s="182"/>
      <c r="AU1010" s="182"/>
      <c r="AV1010" s="182"/>
      <c r="AW1010" s="182"/>
      <c r="AX1010" s="182"/>
      <c r="AY1010" s="182"/>
      <c r="AZ1010" s="182"/>
      <c r="BA1010" s="182"/>
      <c r="BB1010" s="182"/>
      <c r="BC1010" s="182"/>
      <c r="BD1010" s="182"/>
      <c r="BE1010" s="182"/>
      <c r="BF1010" s="182"/>
      <c r="BG1010" s="182"/>
      <c r="BH1010" s="182"/>
      <c r="BI1010" s="182"/>
      <c r="BJ1010" s="182"/>
      <c r="BK1010" s="182"/>
      <c r="BL1010" s="182"/>
      <c r="BM1010" s="182"/>
      <c r="BN1010" s="182"/>
      <c r="BO1010" s="182"/>
      <c r="BP1010" s="182"/>
      <c r="BQ1010" s="182"/>
      <c r="BR1010" s="182"/>
      <c r="BS1010" s="182"/>
      <c r="BT1010" s="182"/>
      <c r="BU1010" s="182"/>
      <c r="BV1010" s="182"/>
      <c r="BW1010" s="182"/>
      <c r="BX1010" s="182"/>
      <c r="BY1010" s="182"/>
      <c r="BZ1010" s="182"/>
      <c r="CA1010" s="182"/>
      <c r="CB1010" s="182"/>
      <c r="CC1010" s="182"/>
      <c r="CD1010" s="182"/>
      <c r="CE1010" s="182"/>
      <c r="CF1010" s="182"/>
      <c r="CG1010" s="182"/>
      <c r="CH1010" s="182"/>
      <c r="CI1010" s="182"/>
      <c r="CJ1010" s="182"/>
      <c r="CK1010" s="182"/>
      <c r="CL1010" s="182"/>
      <c r="CM1010" s="182"/>
      <c r="CN1010" s="182"/>
      <c r="CO1010" s="182"/>
      <c r="CP1010" s="182"/>
      <c r="CQ1010" s="182"/>
      <c r="CR1010" s="182"/>
      <c r="CS1010" s="182"/>
      <c r="CT1010" s="182"/>
      <c r="CU1010" s="182"/>
      <c r="CV1010" s="182"/>
      <c r="CW1010" s="182"/>
      <c r="CX1010" s="182"/>
      <c r="CY1010" s="182"/>
      <c r="CZ1010" s="182"/>
      <c r="DA1010" s="182"/>
      <c r="DB1010" s="182"/>
      <c r="DC1010" s="182"/>
      <c r="DD1010" s="182"/>
      <c r="DE1010" s="182"/>
      <c r="DF1010" s="182"/>
      <c r="DG1010" s="182"/>
      <c r="DH1010" s="182"/>
      <c r="DI1010" s="182"/>
      <c r="DJ1010" s="182"/>
      <c r="DK1010" s="182"/>
      <c r="DL1010" s="182"/>
      <c r="DM1010" s="182"/>
      <c r="DN1010" s="182"/>
      <c r="DO1010" s="182"/>
      <c r="DP1010" s="182"/>
      <c r="DQ1010" s="182"/>
      <c r="DR1010" s="182"/>
      <c r="DS1010" s="182"/>
      <c r="DT1010" s="182"/>
      <c r="DU1010" s="182"/>
      <c r="DV1010" s="182"/>
      <c r="DW1010" s="182"/>
      <c r="DX1010" s="182"/>
      <c r="DY1010" s="182"/>
      <c r="DZ1010" s="182"/>
      <c r="EA1010" s="182"/>
      <c r="EB1010" s="182"/>
      <c r="EC1010" s="182"/>
      <c r="ED1010" s="182"/>
      <c r="EE1010" s="182"/>
      <c r="EF1010" s="182"/>
      <c r="EG1010" s="182"/>
      <c r="EH1010" s="182"/>
      <c r="EI1010" s="182"/>
      <c r="EJ1010" s="182"/>
      <c r="EK1010" s="182"/>
      <c r="EL1010" s="182"/>
      <c r="EM1010" s="182"/>
      <c r="EN1010" s="182"/>
      <c r="EO1010" s="182"/>
      <c r="EP1010" s="182"/>
      <c r="EQ1010" s="182"/>
      <c r="ER1010" s="182"/>
      <c r="ES1010" s="182"/>
      <c r="ET1010" s="182"/>
      <c r="EU1010" s="182"/>
      <c r="EV1010" s="182"/>
      <c r="EW1010" s="182"/>
      <c r="EX1010" s="182"/>
      <c r="EY1010" s="182"/>
      <c r="EZ1010" s="182"/>
      <c r="FA1010" s="182"/>
      <c r="FB1010" s="182"/>
      <c r="FC1010" s="182"/>
      <c r="FD1010" s="182"/>
      <c r="FE1010" s="182"/>
      <c r="FF1010" s="182"/>
      <c r="FG1010" s="182"/>
      <c r="FH1010" s="182"/>
      <c r="FI1010" s="182"/>
      <c r="FJ1010" s="182"/>
      <c r="FK1010" s="182"/>
      <c r="FL1010" s="182"/>
      <c r="FM1010" s="182"/>
      <c r="FN1010" s="182"/>
      <c r="FO1010" s="182"/>
      <c r="FP1010" s="182"/>
      <c r="FQ1010" s="182"/>
      <c r="FR1010" s="182"/>
      <c r="FS1010" s="182"/>
      <c r="FT1010" s="182"/>
      <c r="FU1010" s="182"/>
      <c r="FV1010" s="182"/>
      <c r="FW1010" s="182"/>
      <c r="FX1010" s="182"/>
      <c r="FY1010" s="182"/>
      <c r="FZ1010" s="182"/>
      <c r="GA1010" s="182"/>
    </row>
  </sheetData>
  <sheetProtection password="CDF6" formatCells="0" formatColumns="0" formatRows="0" insertColumns="0" insertRows="0" insertHyperlinks="0" deleteColumns="0" deleteRows="0" sort="0" autoFilter="0" pivotTables="0"/>
  <mergeCells count="9">
    <mergeCell ref="A1:B1"/>
    <mergeCell ref="A2:B2"/>
    <mergeCell ref="A3:B3"/>
    <mergeCell ref="A4:B4"/>
    <mergeCell ref="E10:H16"/>
    <mergeCell ref="A5:B5"/>
    <mergeCell ref="E5:H8"/>
    <mergeCell ref="A6:B6"/>
    <mergeCell ref="A7:B7"/>
  </mergeCells>
  <conditionalFormatting sqref="A7">
    <cfRule type="expression" dxfId="11" priority="1">
      <formula>$B$19=""</formula>
    </cfRule>
  </conditionalFormatting>
  <conditionalFormatting sqref="B7">
    <cfRule type="expression" dxfId="10" priority="2">
      <formula>$B$19=""</formula>
    </cfRule>
  </conditionalFormatting>
  <dataValidations count="1">
    <dataValidation type="list" errorStyle="warning" allowBlank="1" showInputMessage="1" showErrorMessage="1" errorTitle="Período incorreto." error="Verifique as opções clicando na setinha à direita da célula. Só serão aceitos os períodos constantes do menu." promptTitle="Selecione o Período" prompt="Escolha o SEMESTRE DE REFERÊNCIA clicando na setinha à direita da célula." sqref="A5:B5" xr:uid="{00000000-0002-0000-0000-000000000000}">
      <formula1>$M$5:$M$7</formula1>
      <formula2>0</formula2>
    </dataValidation>
  </dataValidations>
  <printOptions horizontalCentered="1" verticalCentered="1"/>
  <pageMargins left="0" right="0" top="0" bottom="0" header="0.51180555555555995" footer="0.51180555555555995"/>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27"/>
  <sheetViews>
    <sheetView zoomScale="110" zoomScaleNormal="110" workbookViewId="0" xr3:uid="{7BE570AB-09E9-518F-B8F7-3F91B7162CA9}"/>
  </sheetViews>
  <sheetFormatPr defaultRowHeight="14.45"/>
  <cols>
    <col min="2" max="2" width="4.140625" customWidth="1"/>
    <col min="3" max="3" width="8.5703125" customWidth="1"/>
    <col min="4" max="4" width="7" customWidth="1"/>
    <col min="5" max="5" width="34.140625" customWidth="1"/>
    <col min="6" max="6" width="13.7109375" customWidth="1"/>
    <col min="8" max="8" width="4.140625" customWidth="1"/>
    <col min="9" max="9" width="8.5703125" customWidth="1"/>
    <col min="10" max="10" width="7" customWidth="1"/>
    <col min="11" max="11" width="34.140625" customWidth="1"/>
    <col min="12" max="12" width="13.5703125" customWidth="1"/>
    <col min="13" max="14" width="9.140625" style="181" customWidth="1"/>
  </cols>
  <sheetData>
    <row r="1" spans="1:14">
      <c r="A1" s="182" t="s">
        <v>339</v>
      </c>
      <c r="B1" s="182"/>
      <c r="C1" s="182"/>
      <c r="D1" s="182"/>
      <c r="E1" s="182"/>
      <c r="F1" s="182"/>
      <c r="G1" s="182"/>
      <c r="H1" s="182"/>
      <c r="I1" s="182"/>
      <c r="J1" s="182"/>
      <c r="K1" s="182"/>
      <c r="L1" s="182"/>
      <c r="M1" s="215"/>
      <c r="N1" s="215"/>
    </row>
    <row r="3" spans="1:14">
      <c r="A3" s="182"/>
      <c r="B3" s="183" t="s">
        <v>340</v>
      </c>
      <c r="C3" s="182"/>
      <c r="D3" s="182"/>
      <c r="E3" s="182"/>
      <c r="F3" s="182"/>
      <c r="G3" s="182"/>
      <c r="H3" s="182"/>
      <c r="I3" s="182"/>
      <c r="J3" s="182"/>
      <c r="K3" s="182"/>
      <c r="L3" s="182"/>
      <c r="M3" s="215"/>
      <c r="N3" s="215"/>
    </row>
    <row r="4" spans="1:14">
      <c r="A4" s="182"/>
      <c r="B4" s="183"/>
      <c r="C4" s="182"/>
      <c r="D4" s="182"/>
      <c r="E4" s="182"/>
      <c r="F4" s="182"/>
      <c r="G4" s="182"/>
      <c r="H4" s="182"/>
      <c r="I4" s="182"/>
      <c r="J4" s="182"/>
      <c r="K4" s="182"/>
      <c r="L4" s="182"/>
      <c r="M4" s="215"/>
      <c r="N4" s="215"/>
    </row>
    <row r="5" spans="1:14" ht="23.25" customHeight="1">
      <c r="A5" s="182"/>
      <c r="B5" s="319" t="s">
        <v>341</v>
      </c>
      <c r="C5" s="319"/>
      <c r="D5" s="319"/>
      <c r="E5" s="319"/>
      <c r="F5" s="319"/>
      <c r="G5" s="182"/>
      <c r="H5" s="319" t="s">
        <v>342</v>
      </c>
      <c r="I5" s="319"/>
      <c r="J5" s="319"/>
      <c r="K5" s="319"/>
      <c r="L5" s="319"/>
      <c r="M5" s="215"/>
      <c r="N5" s="215"/>
    </row>
    <row r="6" spans="1:14" ht="15" customHeight="1">
      <c r="A6" s="182"/>
      <c r="B6" s="320" t="s">
        <v>343</v>
      </c>
      <c r="C6" s="320"/>
      <c r="D6" s="320"/>
      <c r="E6" s="320"/>
      <c r="F6" s="320"/>
      <c r="G6" s="182"/>
      <c r="H6" s="320" t="s">
        <v>343</v>
      </c>
      <c r="I6" s="320"/>
      <c r="J6" s="320"/>
      <c r="K6" s="320"/>
      <c r="L6" s="320"/>
      <c r="M6" s="215"/>
      <c r="N6" s="215"/>
    </row>
    <row r="7" spans="1:14" ht="25.5" customHeight="1">
      <c r="A7" s="182"/>
      <c r="B7" s="184" t="s">
        <v>344</v>
      </c>
      <c r="C7" s="184" t="s">
        <v>345</v>
      </c>
      <c r="D7" s="184" t="s">
        <v>346</v>
      </c>
      <c r="E7" s="184" t="s">
        <v>347</v>
      </c>
      <c r="F7" s="184" t="s">
        <v>348</v>
      </c>
      <c r="G7" s="182"/>
      <c r="H7" s="184" t="s">
        <v>344</v>
      </c>
      <c r="I7" s="184" t="s">
        <v>345</v>
      </c>
      <c r="J7" s="184" t="s">
        <v>346</v>
      </c>
      <c r="K7" s="184" t="s">
        <v>347</v>
      </c>
      <c r="L7" s="184" t="s">
        <v>348</v>
      </c>
      <c r="M7" s="215"/>
      <c r="N7" s="185">
        <v>0.01</v>
      </c>
    </row>
    <row r="8" spans="1:14" ht="15.75" customHeight="1">
      <c r="A8" s="182"/>
      <c r="B8" s="186" t="s">
        <v>349</v>
      </c>
      <c r="C8" s="186">
        <v>21</v>
      </c>
      <c r="D8" s="186" t="s">
        <v>350</v>
      </c>
      <c r="E8" s="187" t="s">
        <v>351</v>
      </c>
      <c r="F8" s="188">
        <v>109685</v>
      </c>
      <c r="G8" s="189">
        <v>1</v>
      </c>
      <c r="H8" s="190" t="s">
        <v>349</v>
      </c>
      <c r="I8" s="190">
        <v>21</v>
      </c>
      <c r="J8" s="190" t="s">
        <v>352</v>
      </c>
      <c r="K8" s="191" t="s">
        <v>353</v>
      </c>
      <c r="L8" s="192">
        <v>1073893</v>
      </c>
      <c r="M8" s="193">
        <f>+L8/L$227</f>
        <v>0.15554106526698591</v>
      </c>
      <c r="N8" s="215">
        <f>IF(M8&gt;N$7,1,0)</f>
        <v>1</v>
      </c>
    </row>
    <row r="9" spans="1:14" ht="15.75" customHeight="1">
      <c r="A9" s="182"/>
      <c r="B9" s="186" t="s">
        <v>349</v>
      </c>
      <c r="C9" s="186">
        <v>21</v>
      </c>
      <c r="D9" s="186" t="s">
        <v>354</v>
      </c>
      <c r="E9" s="187" t="s">
        <v>355</v>
      </c>
      <c r="F9" s="188">
        <v>6351</v>
      </c>
      <c r="G9" s="189">
        <v>2</v>
      </c>
      <c r="H9" s="190" t="s">
        <v>349</v>
      </c>
      <c r="I9" s="190">
        <v>21</v>
      </c>
      <c r="J9" s="190" t="s">
        <v>356</v>
      </c>
      <c r="K9" s="191" t="s">
        <v>357</v>
      </c>
      <c r="L9" s="192">
        <v>253123</v>
      </c>
      <c r="M9" s="193">
        <f>+L9/L$227</f>
        <v>3.6661958932198341E-2</v>
      </c>
      <c r="N9" s="215">
        <f>IF(M9&gt;N$7,1,0)</f>
        <v>1</v>
      </c>
    </row>
    <row r="10" spans="1:14" ht="15.75" customHeight="1">
      <c r="A10" s="182"/>
      <c r="B10" s="186" t="s">
        <v>349</v>
      </c>
      <c r="C10" s="186">
        <v>21</v>
      </c>
      <c r="D10" s="186" t="s">
        <v>358</v>
      </c>
      <c r="E10" s="187" t="s">
        <v>359</v>
      </c>
      <c r="F10" s="188">
        <v>12257</v>
      </c>
      <c r="G10" s="189">
        <v>3</v>
      </c>
      <c r="H10" s="190" t="s">
        <v>349</v>
      </c>
      <c r="I10" s="190">
        <v>21</v>
      </c>
      <c r="J10" s="190" t="s">
        <v>360</v>
      </c>
      <c r="K10" s="191" t="s">
        <v>361</v>
      </c>
      <c r="L10" s="192">
        <v>174267</v>
      </c>
      <c r="M10" s="193">
        <f>+L10/L$227</f>
        <v>2.5240573149170199E-2</v>
      </c>
      <c r="N10" s="215">
        <f>IF(M10&gt;N$7,1,0)</f>
        <v>1</v>
      </c>
    </row>
    <row r="11" spans="1:14" ht="15.75" customHeight="1">
      <c r="A11" s="182"/>
      <c r="B11" s="186" t="s">
        <v>349</v>
      </c>
      <c r="C11" s="186">
        <v>21</v>
      </c>
      <c r="D11" s="186" t="s">
        <v>362</v>
      </c>
      <c r="E11" s="187" t="s">
        <v>363</v>
      </c>
      <c r="F11" s="188">
        <v>21659</v>
      </c>
      <c r="G11" s="189">
        <v>4</v>
      </c>
      <c r="H11" s="190" t="s">
        <v>349</v>
      </c>
      <c r="I11" s="190">
        <v>21</v>
      </c>
      <c r="J11" s="190" t="s">
        <v>364</v>
      </c>
      <c r="K11" s="191" t="s">
        <v>365</v>
      </c>
      <c r="L11" s="192">
        <v>164869</v>
      </c>
      <c r="M11" s="193">
        <f>+L11/L$227</f>
        <v>2.387938080376974E-2</v>
      </c>
      <c r="N11" s="215">
        <f>IF(M11&gt;N$7,1,0)</f>
        <v>1</v>
      </c>
    </row>
    <row r="12" spans="1:14" ht="15.75" customHeight="1">
      <c r="A12" s="182"/>
      <c r="B12" s="186" t="s">
        <v>349</v>
      </c>
      <c r="C12" s="186">
        <v>21</v>
      </c>
      <c r="D12" s="186" t="s">
        <v>366</v>
      </c>
      <c r="E12" s="187" t="s">
        <v>367</v>
      </c>
      <c r="F12" s="188">
        <v>25823</v>
      </c>
      <c r="G12" s="189">
        <v>5</v>
      </c>
      <c r="H12" s="190" t="s">
        <v>349</v>
      </c>
      <c r="I12" s="190">
        <v>21</v>
      </c>
      <c r="J12" s="190" t="s">
        <v>368</v>
      </c>
      <c r="K12" s="191" t="s">
        <v>369</v>
      </c>
      <c r="L12" s="192">
        <v>161137</v>
      </c>
      <c r="M12" s="193">
        <f>+L12/L$227</f>
        <v>2.3338843473163812E-2</v>
      </c>
      <c r="N12" s="215">
        <f>IF(M12&gt;N$7,1,0)</f>
        <v>1</v>
      </c>
    </row>
    <row r="13" spans="1:14" ht="15.75" customHeight="1">
      <c r="A13" s="182"/>
      <c r="B13" s="186" t="s">
        <v>349</v>
      </c>
      <c r="C13" s="186">
        <v>21</v>
      </c>
      <c r="D13" s="186" t="s">
        <v>370</v>
      </c>
      <c r="E13" s="187" t="s">
        <v>371</v>
      </c>
      <c r="F13" s="188">
        <v>11616</v>
      </c>
      <c r="G13" s="189">
        <v>6</v>
      </c>
      <c r="H13" s="190" t="s">
        <v>349</v>
      </c>
      <c r="I13" s="190">
        <v>21</v>
      </c>
      <c r="J13" s="190" t="s">
        <v>372</v>
      </c>
      <c r="K13" s="191" t="s">
        <v>373</v>
      </c>
      <c r="L13" s="192">
        <v>120265</v>
      </c>
      <c r="M13" s="193">
        <f>+L13/L$227</f>
        <v>1.7419003768842947E-2</v>
      </c>
      <c r="N13" s="215">
        <f>IF(M13&gt;N$7,1,0)</f>
        <v>1</v>
      </c>
    </row>
    <row r="14" spans="1:14" ht="15.75" customHeight="1">
      <c r="A14" s="182"/>
      <c r="B14" s="186" t="s">
        <v>349</v>
      </c>
      <c r="C14" s="186">
        <v>21</v>
      </c>
      <c r="D14" s="186" t="s">
        <v>374</v>
      </c>
      <c r="E14" s="187" t="s">
        <v>375</v>
      </c>
      <c r="F14" s="188">
        <v>26348</v>
      </c>
      <c r="G14" s="189">
        <v>7</v>
      </c>
      <c r="H14" s="190" t="s">
        <v>349</v>
      </c>
      <c r="I14" s="190">
        <v>21</v>
      </c>
      <c r="J14" s="190" t="s">
        <v>376</v>
      </c>
      <c r="K14" s="191" t="s">
        <v>377</v>
      </c>
      <c r="L14" s="192">
        <v>117877</v>
      </c>
      <c r="M14" s="193">
        <f>+L14/L$227</f>
        <v>1.7073129399741406E-2</v>
      </c>
      <c r="N14" s="215">
        <f>IF(M14&gt;N$7,1,0)</f>
        <v>1</v>
      </c>
    </row>
    <row r="15" spans="1:14" ht="15.75" customHeight="1">
      <c r="A15" s="182"/>
      <c r="B15" s="186" t="s">
        <v>349</v>
      </c>
      <c r="C15" s="186">
        <v>21</v>
      </c>
      <c r="D15" s="186" t="s">
        <v>378</v>
      </c>
      <c r="E15" s="187" t="s">
        <v>379</v>
      </c>
      <c r="F15" s="188">
        <v>31287</v>
      </c>
      <c r="G15" s="189">
        <v>8</v>
      </c>
      <c r="H15" s="190" t="s">
        <v>349</v>
      </c>
      <c r="I15" s="190">
        <v>21</v>
      </c>
      <c r="J15" s="190" t="s">
        <v>350</v>
      </c>
      <c r="K15" s="191" t="s">
        <v>351</v>
      </c>
      <c r="L15" s="192">
        <v>109685</v>
      </c>
      <c r="M15" s="193">
        <f>+L15/L$227</f>
        <v>1.5886612301048007E-2</v>
      </c>
      <c r="N15" s="215">
        <f>IF(M15&gt;N$7,1,0)</f>
        <v>1</v>
      </c>
    </row>
    <row r="16" spans="1:14" ht="15.75" customHeight="1">
      <c r="A16" s="182"/>
      <c r="B16" s="186" t="s">
        <v>349</v>
      </c>
      <c r="C16" s="186">
        <v>21</v>
      </c>
      <c r="D16" s="186" t="s">
        <v>380</v>
      </c>
      <c r="E16" s="187" t="s">
        <v>381</v>
      </c>
      <c r="F16" s="188">
        <v>10956</v>
      </c>
      <c r="G16" s="189">
        <v>9</v>
      </c>
      <c r="H16" s="190" t="s">
        <v>349</v>
      </c>
      <c r="I16" s="190">
        <v>21</v>
      </c>
      <c r="J16" s="190" t="s">
        <v>382</v>
      </c>
      <c r="K16" s="191" t="s">
        <v>383</v>
      </c>
      <c r="L16" s="192">
        <v>102656</v>
      </c>
      <c r="M16" s="193">
        <f>+L16/L$227</f>
        <v>1.4868542393001635E-2</v>
      </c>
      <c r="N16" s="215">
        <f>IF(M16&gt;N$7,1,0)</f>
        <v>1</v>
      </c>
    </row>
    <row r="17" spans="1:14" ht="15.75" customHeight="1">
      <c r="A17" s="182"/>
      <c r="B17" s="186" t="s">
        <v>349</v>
      </c>
      <c r="C17" s="186">
        <v>21</v>
      </c>
      <c r="D17" s="186" t="s">
        <v>384</v>
      </c>
      <c r="E17" s="187" t="s">
        <v>385</v>
      </c>
      <c r="F17" s="188">
        <v>6789</v>
      </c>
      <c r="G17" s="189">
        <v>10</v>
      </c>
      <c r="H17" s="190" t="s">
        <v>349</v>
      </c>
      <c r="I17" s="190">
        <v>21</v>
      </c>
      <c r="J17" s="190" t="s">
        <v>386</v>
      </c>
      <c r="K17" s="191" t="s">
        <v>387</v>
      </c>
      <c r="L17" s="192">
        <v>92144</v>
      </c>
      <c r="M17" s="193">
        <f>+L17/L$227</f>
        <v>1.3345999944092335E-2</v>
      </c>
      <c r="N17" s="215">
        <f>IF(M17&gt;N$7,1,0)</f>
        <v>1</v>
      </c>
    </row>
    <row r="18" spans="1:14" ht="15.75" customHeight="1">
      <c r="A18" s="182"/>
      <c r="B18" s="186" t="s">
        <v>349</v>
      </c>
      <c r="C18" s="186">
        <v>21</v>
      </c>
      <c r="D18" s="186" t="s">
        <v>388</v>
      </c>
      <c r="E18" s="187" t="s">
        <v>389</v>
      </c>
      <c r="F18" s="188">
        <v>40378</v>
      </c>
      <c r="G18" s="189">
        <v>11</v>
      </c>
      <c r="H18" s="190" t="s">
        <v>349</v>
      </c>
      <c r="I18" s="190">
        <v>21</v>
      </c>
      <c r="J18" s="190" t="s">
        <v>390</v>
      </c>
      <c r="K18" s="191" t="s">
        <v>391</v>
      </c>
      <c r="L18" s="192">
        <v>86151</v>
      </c>
      <c r="M18" s="193">
        <f>+L18/L$227</f>
        <v>1.2477982735538925E-2</v>
      </c>
      <c r="N18" s="215">
        <f>IF(M18&gt;N$7,1,0)</f>
        <v>1</v>
      </c>
    </row>
    <row r="19" spans="1:14" ht="15.75" customHeight="1">
      <c r="A19" s="182"/>
      <c r="B19" s="186" t="s">
        <v>349</v>
      </c>
      <c r="C19" s="186">
        <v>21</v>
      </c>
      <c r="D19" s="186" t="s">
        <v>392</v>
      </c>
      <c r="E19" s="187" t="s">
        <v>393</v>
      </c>
      <c r="F19" s="188">
        <v>26880</v>
      </c>
      <c r="G19" s="189">
        <v>12</v>
      </c>
      <c r="H19" s="190" t="s">
        <v>349</v>
      </c>
      <c r="I19" s="190">
        <v>21</v>
      </c>
      <c r="J19" s="190" t="s">
        <v>394</v>
      </c>
      <c r="K19" s="191" t="s">
        <v>395</v>
      </c>
      <c r="L19" s="192">
        <v>83238</v>
      </c>
      <c r="M19" s="193">
        <f>+L19/L$227</f>
        <v>1.2056068147099731E-2</v>
      </c>
      <c r="N19" s="215">
        <f>IF(M19&gt;N$7,1,0)</f>
        <v>1</v>
      </c>
    </row>
    <row r="20" spans="1:14" ht="15.75" customHeight="1">
      <c r="A20" s="182"/>
      <c r="B20" s="186" t="s">
        <v>349</v>
      </c>
      <c r="C20" s="186">
        <v>21</v>
      </c>
      <c r="D20" s="186" t="s">
        <v>396</v>
      </c>
      <c r="E20" s="187" t="s">
        <v>397</v>
      </c>
      <c r="F20" s="188">
        <v>15286</v>
      </c>
      <c r="G20" s="189">
        <v>13</v>
      </c>
      <c r="H20" s="190" t="s">
        <v>349</v>
      </c>
      <c r="I20" s="190">
        <v>21</v>
      </c>
      <c r="J20" s="190" t="s">
        <v>398</v>
      </c>
      <c r="K20" s="191" t="s">
        <v>399</v>
      </c>
      <c r="L20" s="192">
        <v>81438</v>
      </c>
      <c r="M20" s="193">
        <f>+L20/L$227</f>
        <v>1.1795358823656359E-2</v>
      </c>
      <c r="N20" s="215">
        <f>IF(M20&gt;N$7,1,0)</f>
        <v>1</v>
      </c>
    </row>
    <row r="21" spans="1:14" ht="15.75" customHeight="1">
      <c r="A21" s="182"/>
      <c r="B21" s="186" t="s">
        <v>349</v>
      </c>
      <c r="C21" s="186">
        <v>21</v>
      </c>
      <c r="D21" s="186" t="s">
        <v>400</v>
      </c>
      <c r="E21" s="187" t="s">
        <v>401</v>
      </c>
      <c r="F21" s="188">
        <v>17948</v>
      </c>
      <c r="G21" s="189">
        <v>14</v>
      </c>
      <c r="H21" s="190" t="s">
        <v>349</v>
      </c>
      <c r="I21" s="190">
        <v>21</v>
      </c>
      <c r="J21" s="190" t="s">
        <v>402</v>
      </c>
      <c r="K21" s="191" t="s">
        <v>403</v>
      </c>
      <c r="L21" s="192">
        <v>77684</v>
      </c>
      <c r="M21" s="193">
        <f>+L21/L$227</f>
        <v>1.1251635045763901E-2</v>
      </c>
      <c r="N21" s="215">
        <f>IF(M21&gt;N$7,1,0)</f>
        <v>1</v>
      </c>
    </row>
    <row r="22" spans="1:14" ht="15.75" customHeight="1">
      <c r="A22" s="182"/>
      <c r="B22" s="186" t="s">
        <v>349</v>
      </c>
      <c r="C22" s="186">
        <v>21</v>
      </c>
      <c r="D22" s="186" t="s">
        <v>404</v>
      </c>
      <c r="E22" s="187" t="s">
        <v>405</v>
      </c>
      <c r="F22" s="188">
        <v>15018</v>
      </c>
      <c r="G22" s="189">
        <v>15</v>
      </c>
      <c r="H22" s="190" t="s">
        <v>349</v>
      </c>
      <c r="I22" s="190">
        <v>21</v>
      </c>
      <c r="J22" s="190" t="s">
        <v>406</v>
      </c>
      <c r="K22" s="191" t="s">
        <v>407</v>
      </c>
      <c r="L22" s="192">
        <v>71067</v>
      </c>
      <c r="M22" s="193">
        <f>+L22/L$227</f>
        <v>1.0293238605083455E-2</v>
      </c>
      <c r="N22" s="215">
        <f>IF(M22&gt;N$7,1,0)</f>
        <v>1</v>
      </c>
    </row>
    <row r="23" spans="1:14" ht="15.75" customHeight="1">
      <c r="A23" s="182"/>
      <c r="B23" s="186" t="s">
        <v>349</v>
      </c>
      <c r="C23" s="186">
        <v>21</v>
      </c>
      <c r="D23" s="186" t="s">
        <v>408</v>
      </c>
      <c r="E23" s="187" t="s">
        <v>409</v>
      </c>
      <c r="F23" s="188">
        <v>45255</v>
      </c>
      <c r="G23" s="189">
        <v>16</v>
      </c>
      <c r="H23" s="190" t="s">
        <v>349</v>
      </c>
      <c r="I23" s="190">
        <v>21</v>
      </c>
      <c r="J23" s="190" t="s">
        <v>410</v>
      </c>
      <c r="K23" s="191" t="s">
        <v>411</v>
      </c>
      <c r="L23" s="192">
        <v>70417</v>
      </c>
      <c r="M23" s="193">
        <f>+L23/L$227</f>
        <v>1.0199093571617792E-2</v>
      </c>
      <c r="N23" s="215">
        <f>IF(M23&gt;N$7,1,0)</f>
        <v>1</v>
      </c>
    </row>
    <row r="24" spans="1:14" ht="15.75" customHeight="1">
      <c r="A24" s="182"/>
      <c r="B24" s="186" t="s">
        <v>349</v>
      </c>
      <c r="C24" s="186">
        <v>21</v>
      </c>
      <c r="D24" s="186" t="s">
        <v>412</v>
      </c>
      <c r="E24" s="187" t="s">
        <v>413</v>
      </c>
      <c r="F24" s="188">
        <v>32015</v>
      </c>
      <c r="G24" s="189">
        <v>17</v>
      </c>
      <c r="H24" s="190" t="s">
        <v>349</v>
      </c>
      <c r="I24" s="190">
        <v>21</v>
      </c>
      <c r="J24" s="190" t="s">
        <v>414</v>
      </c>
      <c r="K24" s="191" t="s">
        <v>415</v>
      </c>
      <c r="L24" s="192">
        <v>67626</v>
      </c>
      <c r="M24" s="193">
        <f>+L24/L$227</f>
        <v>9.7948492817675394E-3</v>
      </c>
      <c r="N24" s="215">
        <f>IF(M24&gt;N$7,1,0)</f>
        <v>0</v>
      </c>
    </row>
    <row r="25" spans="1:14" ht="15.75" customHeight="1">
      <c r="A25" s="182"/>
      <c r="B25" s="186" t="s">
        <v>349</v>
      </c>
      <c r="C25" s="186">
        <v>21</v>
      </c>
      <c r="D25" s="186" t="s">
        <v>416</v>
      </c>
      <c r="E25" s="187" t="s">
        <v>417</v>
      </c>
      <c r="F25" s="188">
        <v>29200</v>
      </c>
      <c r="G25" s="189">
        <v>18</v>
      </c>
      <c r="H25" s="190" t="s">
        <v>349</v>
      </c>
      <c r="I25" s="190">
        <v>21</v>
      </c>
      <c r="J25" s="190" t="s">
        <v>418</v>
      </c>
      <c r="K25" s="191" t="s">
        <v>419</v>
      </c>
      <c r="L25" s="192">
        <v>66433</v>
      </c>
      <c r="M25" s="193">
        <f>+L25/L$227</f>
        <v>9.6220569357297926E-3</v>
      </c>
      <c r="N25" s="215">
        <f>IF(M25&gt;N$7,1,0)</f>
        <v>0</v>
      </c>
    </row>
    <row r="26" spans="1:14" ht="15.75" customHeight="1">
      <c r="A26" s="182"/>
      <c r="B26" s="186" t="s">
        <v>349</v>
      </c>
      <c r="C26" s="186">
        <v>21</v>
      </c>
      <c r="D26" s="186" t="s">
        <v>420</v>
      </c>
      <c r="E26" s="187" t="s">
        <v>421</v>
      </c>
      <c r="F26" s="188">
        <v>11850</v>
      </c>
      <c r="G26" s="189">
        <v>19</v>
      </c>
      <c r="H26" s="190" t="s">
        <v>349</v>
      </c>
      <c r="I26" s="190">
        <v>21</v>
      </c>
      <c r="J26" s="190" t="s">
        <v>422</v>
      </c>
      <c r="K26" s="191" t="s">
        <v>423</v>
      </c>
      <c r="L26" s="192">
        <v>63821</v>
      </c>
      <c r="M26" s="193">
        <f>+L26/L$227</f>
        <v>9.2437387397108529E-3</v>
      </c>
      <c r="N26" s="215">
        <f>IF(M26&gt;N$7,1,0)</f>
        <v>0</v>
      </c>
    </row>
    <row r="27" spans="1:14" ht="15.75" customHeight="1">
      <c r="A27" s="182"/>
      <c r="B27" s="186" t="s">
        <v>349</v>
      </c>
      <c r="C27" s="186">
        <v>21</v>
      </c>
      <c r="D27" s="186" t="s">
        <v>382</v>
      </c>
      <c r="E27" s="187" t="s">
        <v>383</v>
      </c>
      <c r="F27" s="188">
        <v>102656</v>
      </c>
      <c r="G27" s="189">
        <v>20</v>
      </c>
      <c r="H27" s="190" t="s">
        <v>349</v>
      </c>
      <c r="I27" s="190">
        <v>21</v>
      </c>
      <c r="J27" s="190" t="s">
        <v>424</v>
      </c>
      <c r="K27" s="191" t="s">
        <v>425</v>
      </c>
      <c r="L27" s="192">
        <v>60588</v>
      </c>
      <c r="M27" s="193">
        <f>+L27/L$227</f>
        <v>8.7754758271039492E-3</v>
      </c>
      <c r="N27" s="215">
        <f>IF(M27&gt;N$7,1,0)</f>
        <v>0</v>
      </c>
    </row>
    <row r="28" spans="1:14" ht="15.75" customHeight="1">
      <c r="A28" s="182"/>
      <c r="B28" s="186" t="s">
        <v>349</v>
      </c>
      <c r="C28" s="186">
        <v>21</v>
      </c>
      <c r="D28" s="186" t="s">
        <v>426</v>
      </c>
      <c r="E28" s="187" t="s">
        <v>427</v>
      </c>
      <c r="F28" s="188">
        <v>16553</v>
      </c>
      <c r="G28" s="189">
        <v>21</v>
      </c>
      <c r="H28" s="190" t="s">
        <v>349</v>
      </c>
      <c r="I28" s="190">
        <v>21</v>
      </c>
      <c r="J28" s="190" t="s">
        <v>428</v>
      </c>
      <c r="K28" s="191" t="s">
        <v>429</v>
      </c>
      <c r="L28" s="192">
        <v>57253</v>
      </c>
      <c r="M28" s="193">
        <f>+L28/L$227</f>
        <v>8.2924393861685888E-3</v>
      </c>
      <c r="N28" s="215">
        <f>IF(M28&gt;N$7,1,0)</f>
        <v>0</v>
      </c>
    </row>
    <row r="29" spans="1:14" ht="15.75" customHeight="1">
      <c r="A29" s="182"/>
      <c r="B29" s="186" t="s">
        <v>349</v>
      </c>
      <c r="C29" s="186">
        <v>21</v>
      </c>
      <c r="D29" s="186" t="s">
        <v>430</v>
      </c>
      <c r="E29" s="187" t="s">
        <v>431</v>
      </c>
      <c r="F29" s="188">
        <v>17335</v>
      </c>
      <c r="G29" s="189">
        <v>22</v>
      </c>
      <c r="H29" s="190" t="s">
        <v>349</v>
      </c>
      <c r="I29" s="190">
        <v>21</v>
      </c>
      <c r="J29" s="190" t="s">
        <v>432</v>
      </c>
      <c r="K29" s="191" t="s">
        <v>433</v>
      </c>
      <c r="L29" s="192">
        <v>54845</v>
      </c>
      <c r="M29" s="193">
        <f>+L29/L$227</f>
        <v>7.943668246806564E-3</v>
      </c>
      <c r="N29" s="215">
        <f>IF(M29&gt;N$7,1,0)</f>
        <v>0</v>
      </c>
    </row>
    <row r="30" spans="1:14" ht="15.75" customHeight="1">
      <c r="A30" s="182"/>
      <c r="B30" s="186" t="s">
        <v>349</v>
      </c>
      <c r="C30" s="186">
        <v>21</v>
      </c>
      <c r="D30" s="186" t="s">
        <v>434</v>
      </c>
      <c r="E30" s="187" t="s">
        <v>435</v>
      </c>
      <c r="F30" s="188">
        <v>5511</v>
      </c>
      <c r="G30" s="189">
        <v>23</v>
      </c>
      <c r="H30" s="190" t="s">
        <v>349</v>
      </c>
      <c r="I30" s="190">
        <v>21</v>
      </c>
      <c r="J30" s="190" t="s">
        <v>436</v>
      </c>
      <c r="K30" s="191" t="s">
        <v>437</v>
      </c>
      <c r="L30" s="192">
        <v>51249</v>
      </c>
      <c r="M30" s="193">
        <f>+L30/L$227</f>
        <v>7.4228289539719139E-3</v>
      </c>
      <c r="N30" s="215">
        <f>IF(M30&gt;N$7,1,0)</f>
        <v>0</v>
      </c>
    </row>
    <row r="31" spans="1:14" ht="15.75" customHeight="1">
      <c r="A31" s="182"/>
      <c r="B31" s="186" t="s">
        <v>349</v>
      </c>
      <c r="C31" s="186">
        <v>21</v>
      </c>
      <c r="D31" s="186" t="s">
        <v>386</v>
      </c>
      <c r="E31" s="187" t="s">
        <v>387</v>
      </c>
      <c r="F31" s="188">
        <v>92144</v>
      </c>
      <c r="G31" s="189">
        <v>24</v>
      </c>
      <c r="H31" s="190" t="s">
        <v>349</v>
      </c>
      <c r="I31" s="190">
        <v>21</v>
      </c>
      <c r="J31" s="190" t="s">
        <v>438</v>
      </c>
      <c r="K31" s="191" t="s">
        <v>439</v>
      </c>
      <c r="L31" s="192">
        <v>50507</v>
      </c>
      <c r="M31" s="193">
        <f>+L31/L$227</f>
        <v>7.315358777308034E-3</v>
      </c>
      <c r="N31" s="215">
        <f>IF(M31&gt;N$7,1,0)</f>
        <v>0</v>
      </c>
    </row>
    <row r="32" spans="1:14" ht="15.75" customHeight="1">
      <c r="A32" s="182"/>
      <c r="B32" s="186" t="s">
        <v>349</v>
      </c>
      <c r="C32" s="186">
        <v>21</v>
      </c>
      <c r="D32" s="186" t="s">
        <v>440</v>
      </c>
      <c r="E32" s="187" t="s">
        <v>441</v>
      </c>
      <c r="F32" s="188">
        <v>18365</v>
      </c>
      <c r="G32" s="189">
        <v>25</v>
      </c>
      <c r="H32" s="186" t="s">
        <v>349</v>
      </c>
      <c r="I32" s="186">
        <v>21</v>
      </c>
      <c r="J32" s="186" t="s">
        <v>442</v>
      </c>
      <c r="K32" s="187" t="s">
        <v>443</v>
      </c>
      <c r="L32" s="188">
        <v>48992</v>
      </c>
      <c r="M32" s="193">
        <f>+L32/L$227</f>
        <v>7.0959284300765287E-3</v>
      </c>
      <c r="N32" s="215">
        <f>IF(M32&gt;N$7,1,0)</f>
        <v>0</v>
      </c>
    </row>
    <row r="33" spans="1:14" ht="15.75" customHeight="1">
      <c r="A33" s="182"/>
      <c r="B33" s="186" t="s">
        <v>349</v>
      </c>
      <c r="C33" s="186">
        <v>21</v>
      </c>
      <c r="D33" s="186" t="s">
        <v>390</v>
      </c>
      <c r="E33" s="187" t="s">
        <v>391</v>
      </c>
      <c r="F33" s="188">
        <v>86151</v>
      </c>
      <c r="G33" s="189">
        <v>26</v>
      </c>
      <c r="H33" s="186" t="s">
        <v>349</v>
      </c>
      <c r="I33" s="186">
        <v>21</v>
      </c>
      <c r="J33" s="186" t="s">
        <v>444</v>
      </c>
      <c r="K33" s="187" t="s">
        <v>445</v>
      </c>
      <c r="L33" s="188">
        <v>48320</v>
      </c>
      <c r="M33" s="193">
        <f>+L33/L$227</f>
        <v>6.9985969493243354E-3</v>
      </c>
      <c r="N33" s="215">
        <f>IF(M33&gt;N$7,1,0)</f>
        <v>0</v>
      </c>
    </row>
    <row r="34" spans="1:14" ht="15.75" customHeight="1">
      <c r="A34" s="182"/>
      <c r="B34" s="186" t="s">
        <v>349</v>
      </c>
      <c r="C34" s="186">
        <v>21</v>
      </c>
      <c r="D34" s="186" t="s">
        <v>424</v>
      </c>
      <c r="E34" s="187" t="s">
        <v>425</v>
      </c>
      <c r="F34" s="188">
        <v>60588</v>
      </c>
      <c r="G34" s="189">
        <v>27</v>
      </c>
      <c r="H34" s="186" t="s">
        <v>349</v>
      </c>
      <c r="I34" s="186">
        <v>21</v>
      </c>
      <c r="J34" s="186" t="s">
        <v>446</v>
      </c>
      <c r="K34" s="187" t="s">
        <v>447</v>
      </c>
      <c r="L34" s="188">
        <v>46680</v>
      </c>
      <c r="M34" s="193">
        <f>+L34/L$227</f>
        <v>6.7610617879648172E-3</v>
      </c>
      <c r="N34" s="215">
        <f>IF(M34&gt;N$7,1,0)</f>
        <v>0</v>
      </c>
    </row>
    <row r="35" spans="1:14" ht="15.75" customHeight="1">
      <c r="A35" s="182"/>
      <c r="B35" s="186" t="s">
        <v>349</v>
      </c>
      <c r="C35" s="186">
        <v>21</v>
      </c>
      <c r="D35" s="186" t="s">
        <v>448</v>
      </c>
      <c r="E35" s="187" t="s">
        <v>449</v>
      </c>
      <c r="F35" s="188">
        <v>10931</v>
      </c>
      <c r="G35" s="189">
        <v>28</v>
      </c>
      <c r="H35" s="186" t="s">
        <v>349</v>
      </c>
      <c r="I35" s="186">
        <v>21</v>
      </c>
      <c r="J35" s="186" t="s">
        <v>408</v>
      </c>
      <c r="K35" s="187" t="s">
        <v>409</v>
      </c>
      <c r="L35" s="188">
        <v>45255</v>
      </c>
      <c r="M35" s="193">
        <f>+L35/L$227</f>
        <v>6.5546669069054802E-3</v>
      </c>
      <c r="N35" s="215">
        <f>IF(M35&gt;N$7,1,0)</f>
        <v>0</v>
      </c>
    </row>
    <row r="36" spans="1:14" ht="15.75" customHeight="1">
      <c r="A36" s="182"/>
      <c r="B36" s="186" t="s">
        <v>349</v>
      </c>
      <c r="C36" s="186">
        <v>21</v>
      </c>
      <c r="D36" s="186" t="s">
        <v>450</v>
      </c>
      <c r="E36" s="187" t="s">
        <v>451</v>
      </c>
      <c r="F36" s="188">
        <v>7273</v>
      </c>
      <c r="G36" s="189">
        <v>29</v>
      </c>
      <c r="H36" s="186" t="s">
        <v>349</v>
      </c>
      <c r="I36" s="186">
        <v>21</v>
      </c>
      <c r="J36" s="186" t="s">
        <v>452</v>
      </c>
      <c r="K36" s="187" t="s">
        <v>453</v>
      </c>
      <c r="L36" s="188">
        <v>45044</v>
      </c>
      <c r="M36" s="193">
        <f>+L36/L$227</f>
        <v>6.5241059806573961E-3</v>
      </c>
      <c r="N36" s="215">
        <f>IF(M36&gt;N$7,1,0)</f>
        <v>0</v>
      </c>
    </row>
    <row r="37" spans="1:14" ht="15.75" customHeight="1">
      <c r="A37" s="182"/>
      <c r="B37" s="186" t="s">
        <v>349</v>
      </c>
      <c r="C37" s="186">
        <v>21</v>
      </c>
      <c r="D37" s="186" t="s">
        <v>454</v>
      </c>
      <c r="E37" s="187" t="s">
        <v>455</v>
      </c>
      <c r="F37" s="188">
        <v>5519</v>
      </c>
      <c r="G37" s="189">
        <v>30</v>
      </c>
      <c r="H37" s="186" t="s">
        <v>349</v>
      </c>
      <c r="I37" s="186">
        <v>21</v>
      </c>
      <c r="J37" s="186" t="s">
        <v>456</v>
      </c>
      <c r="K37" s="187" t="s">
        <v>457</v>
      </c>
      <c r="L37" s="188">
        <v>41694</v>
      </c>
      <c r="M37" s="193">
        <f>+L37/L$227</f>
        <v>6.0388969620266729E-3</v>
      </c>
      <c r="N37" s="215">
        <f>IF(M37&gt;N$7,1,0)</f>
        <v>0</v>
      </c>
    </row>
    <row r="38" spans="1:14" ht="15.75" customHeight="1">
      <c r="A38" s="182"/>
      <c r="B38" s="186" t="s">
        <v>349</v>
      </c>
      <c r="C38" s="186">
        <v>21</v>
      </c>
      <c r="D38" s="186" t="s">
        <v>458</v>
      </c>
      <c r="E38" s="187" t="s">
        <v>459</v>
      </c>
      <c r="F38" s="188">
        <v>20853</v>
      </c>
      <c r="G38" s="189">
        <v>31</v>
      </c>
      <c r="H38" s="186" t="s">
        <v>349</v>
      </c>
      <c r="I38" s="186">
        <v>21</v>
      </c>
      <c r="J38" s="186" t="s">
        <v>460</v>
      </c>
      <c r="K38" s="187" t="s">
        <v>461</v>
      </c>
      <c r="L38" s="188">
        <v>41009</v>
      </c>
      <c r="M38" s="193">
        <f>+L38/L$227</f>
        <v>5.9396825806051672E-3</v>
      </c>
      <c r="N38" s="215">
        <f>IF(M38&gt;N$7,1,0)</f>
        <v>0</v>
      </c>
    </row>
    <row r="39" spans="1:14" ht="15.75" customHeight="1">
      <c r="A39" s="182"/>
      <c r="B39" s="186" t="s">
        <v>349</v>
      </c>
      <c r="C39" s="186">
        <v>21</v>
      </c>
      <c r="D39" s="186" t="s">
        <v>462</v>
      </c>
      <c r="E39" s="187" t="s">
        <v>463</v>
      </c>
      <c r="F39" s="188">
        <v>5900</v>
      </c>
      <c r="G39" s="189">
        <v>32</v>
      </c>
      <c r="H39" s="186" t="s">
        <v>349</v>
      </c>
      <c r="I39" s="186">
        <v>21</v>
      </c>
      <c r="J39" s="186" t="s">
        <v>464</v>
      </c>
      <c r="K39" s="187" t="s">
        <v>465</v>
      </c>
      <c r="L39" s="188">
        <v>40844</v>
      </c>
      <c r="M39" s="193">
        <f>+L39/L$227</f>
        <v>5.9157842259561916E-3</v>
      </c>
      <c r="N39" s="215">
        <f>IF(M39&gt;N$7,1,0)</f>
        <v>0</v>
      </c>
    </row>
    <row r="40" spans="1:14" ht="15.75" customHeight="1">
      <c r="A40" s="182"/>
      <c r="B40" s="186" t="s">
        <v>349</v>
      </c>
      <c r="C40" s="186">
        <v>21</v>
      </c>
      <c r="D40" s="186" t="s">
        <v>466</v>
      </c>
      <c r="E40" s="187" t="s">
        <v>467</v>
      </c>
      <c r="F40" s="188">
        <v>8996</v>
      </c>
      <c r="G40" s="189">
        <v>33</v>
      </c>
      <c r="H40" s="186" t="s">
        <v>349</v>
      </c>
      <c r="I40" s="186">
        <v>21</v>
      </c>
      <c r="J40" s="186" t="s">
        <v>468</v>
      </c>
      <c r="K40" s="187" t="s">
        <v>469</v>
      </c>
      <c r="L40" s="188">
        <v>40660</v>
      </c>
      <c r="M40" s="193">
        <f>+L40/L$227</f>
        <v>5.8891339395597576E-3</v>
      </c>
      <c r="N40" s="215">
        <f>IF(M40&gt;N$7,1,0)</f>
        <v>0</v>
      </c>
    </row>
    <row r="41" spans="1:14" ht="15.75" customHeight="1">
      <c r="A41" s="182"/>
      <c r="B41" s="186" t="s">
        <v>349</v>
      </c>
      <c r="C41" s="186">
        <v>21</v>
      </c>
      <c r="D41" s="186" t="s">
        <v>468</v>
      </c>
      <c r="E41" s="187" t="s">
        <v>469</v>
      </c>
      <c r="F41" s="188">
        <v>40660</v>
      </c>
      <c r="G41" s="189">
        <v>34</v>
      </c>
      <c r="H41" s="186" t="s">
        <v>349</v>
      </c>
      <c r="I41" s="186">
        <v>21</v>
      </c>
      <c r="J41" s="186" t="s">
        <v>470</v>
      </c>
      <c r="K41" s="187" t="s">
        <v>471</v>
      </c>
      <c r="L41" s="188">
        <v>40629</v>
      </c>
      <c r="M41" s="193">
        <f>+L41/L$227</f>
        <v>5.8846439456560103E-3</v>
      </c>
      <c r="N41" s="215">
        <f>IF(M41&gt;N$7,1,0)</f>
        <v>0</v>
      </c>
    </row>
    <row r="42" spans="1:14" ht="15.75" customHeight="1">
      <c r="A42" s="182"/>
      <c r="B42" s="186" t="s">
        <v>349</v>
      </c>
      <c r="C42" s="186">
        <v>21</v>
      </c>
      <c r="D42" s="186" t="s">
        <v>472</v>
      </c>
      <c r="E42" s="187" t="s">
        <v>473</v>
      </c>
      <c r="F42" s="188">
        <v>32900</v>
      </c>
      <c r="G42" s="189">
        <v>35</v>
      </c>
      <c r="H42" s="186" t="s">
        <v>349</v>
      </c>
      <c r="I42" s="186">
        <v>21</v>
      </c>
      <c r="J42" s="186" t="s">
        <v>474</v>
      </c>
      <c r="K42" s="187" t="s">
        <v>475</v>
      </c>
      <c r="L42" s="188">
        <v>40574</v>
      </c>
      <c r="M42" s="193">
        <f>+L42/L$227</f>
        <v>5.8766778274396856E-3</v>
      </c>
      <c r="N42" s="215">
        <f>IF(M42&gt;N$7,1,0)</f>
        <v>0</v>
      </c>
    </row>
    <row r="43" spans="1:14" ht="15.75" customHeight="1">
      <c r="A43" s="182"/>
      <c r="B43" s="186" t="s">
        <v>349</v>
      </c>
      <c r="C43" s="186">
        <v>21</v>
      </c>
      <c r="D43" s="186" t="s">
        <v>476</v>
      </c>
      <c r="E43" s="187" t="s">
        <v>477</v>
      </c>
      <c r="F43" s="188">
        <v>15855</v>
      </c>
      <c r="G43" s="189">
        <v>36</v>
      </c>
      <c r="H43" s="186" t="s">
        <v>349</v>
      </c>
      <c r="I43" s="186">
        <v>21</v>
      </c>
      <c r="J43" s="186" t="s">
        <v>388</v>
      </c>
      <c r="K43" s="187" t="s">
        <v>389</v>
      </c>
      <c r="L43" s="188">
        <v>40378</v>
      </c>
      <c r="M43" s="193">
        <f>+L43/L$227</f>
        <v>5.8482894788869626E-3</v>
      </c>
      <c r="N43" s="215">
        <f>IF(M43&gt;N$7,1,0)</f>
        <v>0</v>
      </c>
    </row>
    <row r="44" spans="1:14" ht="15.75" customHeight="1">
      <c r="A44" s="182"/>
      <c r="B44" s="186" t="s">
        <v>349</v>
      </c>
      <c r="C44" s="186">
        <v>21</v>
      </c>
      <c r="D44" s="186" t="s">
        <v>478</v>
      </c>
      <c r="E44" s="187" t="s">
        <v>479</v>
      </c>
      <c r="F44" s="188">
        <v>35473</v>
      </c>
      <c r="G44" s="189">
        <v>37</v>
      </c>
      <c r="H44" s="186" t="s">
        <v>349</v>
      </c>
      <c r="I44" s="186">
        <v>21</v>
      </c>
      <c r="J44" s="186" t="s">
        <v>480</v>
      </c>
      <c r="K44" s="187" t="s">
        <v>481</v>
      </c>
      <c r="L44" s="188">
        <v>40268</v>
      </c>
      <c r="M44" s="193">
        <f>+L44/L$227</f>
        <v>5.8323572424543117E-3</v>
      </c>
      <c r="N44" s="215">
        <f>IF(M44&gt;N$7,1,0)</f>
        <v>0</v>
      </c>
    </row>
    <row r="45" spans="1:14" ht="15.75" customHeight="1">
      <c r="A45" s="182"/>
      <c r="B45" s="186" t="s">
        <v>349</v>
      </c>
      <c r="C45" s="186">
        <v>21</v>
      </c>
      <c r="D45" s="186" t="s">
        <v>482</v>
      </c>
      <c r="E45" s="187" t="s">
        <v>483</v>
      </c>
      <c r="F45" s="188">
        <v>9166</v>
      </c>
      <c r="G45" s="189">
        <v>38</v>
      </c>
      <c r="H45" s="186" t="s">
        <v>349</v>
      </c>
      <c r="I45" s="186">
        <v>21</v>
      </c>
      <c r="J45" s="186" t="s">
        <v>484</v>
      </c>
      <c r="K45" s="187" t="s">
        <v>485</v>
      </c>
      <c r="L45" s="188">
        <v>38506</v>
      </c>
      <c r="M45" s="193">
        <f>+L45/L$227</f>
        <v>5.5771517825058542E-3</v>
      </c>
      <c r="N45" s="215">
        <f>IF(M45&gt;N$7,1,0)</f>
        <v>0</v>
      </c>
    </row>
    <row r="46" spans="1:14" ht="15.75" customHeight="1">
      <c r="A46" s="182"/>
      <c r="B46" s="186" t="s">
        <v>349</v>
      </c>
      <c r="C46" s="186">
        <v>21</v>
      </c>
      <c r="D46" s="186" t="s">
        <v>486</v>
      </c>
      <c r="E46" s="187" t="s">
        <v>487</v>
      </c>
      <c r="F46" s="188">
        <v>28022</v>
      </c>
      <c r="G46" s="189">
        <v>39</v>
      </c>
      <c r="H46" s="186" t="s">
        <v>349</v>
      </c>
      <c r="I46" s="186">
        <v>21</v>
      </c>
      <c r="J46" s="186" t="s">
        <v>488</v>
      </c>
      <c r="K46" s="187" t="s">
        <v>489</v>
      </c>
      <c r="L46" s="188">
        <v>37255</v>
      </c>
      <c r="M46" s="193">
        <f>+L46/L$227</f>
        <v>5.3959588027127098E-3</v>
      </c>
      <c r="N46" s="215">
        <f>IF(M46&gt;N$7,1,0)</f>
        <v>0</v>
      </c>
    </row>
    <row r="47" spans="1:14" ht="15.75" customHeight="1">
      <c r="A47" s="182"/>
      <c r="B47" s="186" t="s">
        <v>349</v>
      </c>
      <c r="C47" s="186">
        <v>21</v>
      </c>
      <c r="D47" s="186" t="s">
        <v>490</v>
      </c>
      <c r="E47" s="187" t="s">
        <v>491</v>
      </c>
      <c r="F47" s="188">
        <v>23375</v>
      </c>
      <c r="G47" s="189">
        <v>40</v>
      </c>
      <c r="H47" s="186" t="s">
        <v>349</v>
      </c>
      <c r="I47" s="186">
        <v>21</v>
      </c>
      <c r="J47" s="186" t="s">
        <v>492</v>
      </c>
      <c r="K47" s="187" t="s">
        <v>493</v>
      </c>
      <c r="L47" s="188">
        <v>35980</v>
      </c>
      <c r="M47" s="193">
        <f>+L47/L$227</f>
        <v>5.2112896986069865E-3</v>
      </c>
      <c r="N47" s="215">
        <f>IF(M47&gt;N$7,1,0)</f>
        <v>0</v>
      </c>
    </row>
    <row r="48" spans="1:14" ht="15.75" customHeight="1">
      <c r="A48" s="182"/>
      <c r="B48" s="186" t="s">
        <v>349</v>
      </c>
      <c r="C48" s="186">
        <v>21</v>
      </c>
      <c r="D48" s="186" t="s">
        <v>410</v>
      </c>
      <c r="E48" s="187" t="s">
        <v>411</v>
      </c>
      <c r="F48" s="188">
        <v>70417</v>
      </c>
      <c r="G48" s="189">
        <v>41</v>
      </c>
      <c r="H48" s="186" t="s">
        <v>349</v>
      </c>
      <c r="I48" s="186">
        <v>21</v>
      </c>
      <c r="J48" s="186" t="s">
        <v>478</v>
      </c>
      <c r="K48" s="187" t="s">
        <v>479</v>
      </c>
      <c r="L48" s="188">
        <v>35473</v>
      </c>
      <c r="M48" s="193">
        <f>+L48/L$227</f>
        <v>5.1378565725037698E-3</v>
      </c>
      <c r="N48" s="215">
        <f>IF(M48&gt;N$7,1,0)</f>
        <v>0</v>
      </c>
    </row>
    <row r="49" spans="1:14" ht="15.75" customHeight="1">
      <c r="A49" s="182"/>
      <c r="B49" s="186" t="s">
        <v>349</v>
      </c>
      <c r="C49" s="186">
        <v>21</v>
      </c>
      <c r="D49" s="186" t="s">
        <v>494</v>
      </c>
      <c r="E49" s="187" t="s">
        <v>495</v>
      </c>
      <c r="F49" s="188">
        <v>15100</v>
      </c>
      <c r="G49" s="189">
        <v>42</v>
      </c>
      <c r="H49" s="186" t="s">
        <v>349</v>
      </c>
      <c r="I49" s="186">
        <v>21</v>
      </c>
      <c r="J49" s="186" t="s">
        <v>496</v>
      </c>
      <c r="K49" s="187" t="s">
        <v>497</v>
      </c>
      <c r="L49" s="188">
        <v>34826</v>
      </c>
      <c r="M49" s="193">
        <f>+L49/L$227</f>
        <v>5.0441460545771798E-3</v>
      </c>
      <c r="N49" s="215">
        <f>IF(M49&gt;N$7,1,0)</f>
        <v>0</v>
      </c>
    </row>
    <row r="50" spans="1:14" ht="15.75" customHeight="1">
      <c r="A50" s="182"/>
      <c r="B50" s="186" t="s">
        <v>349</v>
      </c>
      <c r="C50" s="186">
        <v>21</v>
      </c>
      <c r="D50" s="186" t="s">
        <v>498</v>
      </c>
      <c r="E50" s="187" t="s">
        <v>499</v>
      </c>
      <c r="F50" s="188">
        <v>8822</v>
      </c>
      <c r="G50" s="189">
        <v>43</v>
      </c>
      <c r="H50" s="186" t="s">
        <v>349</v>
      </c>
      <c r="I50" s="186">
        <v>21</v>
      </c>
      <c r="J50" s="186" t="s">
        <v>500</v>
      </c>
      <c r="K50" s="187" t="s">
        <v>501</v>
      </c>
      <c r="L50" s="188">
        <v>34146</v>
      </c>
      <c r="M50" s="193">
        <f>+L50/L$227</f>
        <v>4.9456558657207939E-3</v>
      </c>
      <c r="N50" s="215">
        <f>IF(M50&gt;N$7,1,0)</f>
        <v>0</v>
      </c>
    </row>
    <row r="51" spans="1:14" ht="15.75" customHeight="1">
      <c r="A51" s="182"/>
      <c r="B51" s="186" t="s">
        <v>349</v>
      </c>
      <c r="C51" s="186">
        <v>21</v>
      </c>
      <c r="D51" s="186" t="s">
        <v>502</v>
      </c>
      <c r="E51" s="187" t="s">
        <v>503</v>
      </c>
      <c r="F51" s="188">
        <v>10927</v>
      </c>
      <c r="G51" s="189">
        <v>44</v>
      </c>
      <c r="H51" s="186" t="s">
        <v>349</v>
      </c>
      <c r="I51" s="186">
        <v>21</v>
      </c>
      <c r="J51" s="186" t="s">
        <v>504</v>
      </c>
      <c r="K51" s="187" t="s">
        <v>505</v>
      </c>
      <c r="L51" s="188">
        <v>33707</v>
      </c>
      <c r="M51" s="193">
        <f>+L51/L$227</f>
        <v>4.8820717585032159E-3</v>
      </c>
      <c r="N51" s="215">
        <f>IF(M51&gt;N$7,1,0)</f>
        <v>0</v>
      </c>
    </row>
    <row r="52" spans="1:14" ht="15.75" customHeight="1">
      <c r="A52" s="182"/>
      <c r="B52" s="186" t="s">
        <v>349</v>
      </c>
      <c r="C52" s="186">
        <v>21</v>
      </c>
      <c r="D52" s="186" t="s">
        <v>506</v>
      </c>
      <c r="E52" s="187" t="s">
        <v>507</v>
      </c>
      <c r="F52" s="188">
        <v>18943</v>
      </c>
      <c r="G52" s="189">
        <v>45</v>
      </c>
      <c r="H52" s="186" t="s">
        <v>349</v>
      </c>
      <c r="I52" s="186">
        <v>21</v>
      </c>
      <c r="J52" s="186" t="s">
        <v>508</v>
      </c>
      <c r="K52" s="187" t="s">
        <v>509</v>
      </c>
      <c r="L52" s="188">
        <v>32988</v>
      </c>
      <c r="M52" s="193">
        <f>+L52/L$227</f>
        <v>4.7779328676388908E-3</v>
      </c>
      <c r="N52" s="215">
        <f>IF(M52&gt;N$7,1,0)</f>
        <v>0</v>
      </c>
    </row>
    <row r="53" spans="1:14" ht="15.75" customHeight="1">
      <c r="A53" s="182"/>
      <c r="B53" s="186" t="s">
        <v>349</v>
      </c>
      <c r="C53" s="186">
        <v>21</v>
      </c>
      <c r="D53" s="186" t="s">
        <v>510</v>
      </c>
      <c r="E53" s="187" t="s">
        <v>511</v>
      </c>
      <c r="F53" s="188">
        <v>14028</v>
      </c>
      <c r="G53" s="189">
        <v>46</v>
      </c>
      <c r="H53" s="186" t="s">
        <v>349</v>
      </c>
      <c r="I53" s="186">
        <v>21</v>
      </c>
      <c r="J53" s="186" t="s">
        <v>472</v>
      </c>
      <c r="K53" s="187" t="s">
        <v>473</v>
      </c>
      <c r="L53" s="188">
        <v>32900</v>
      </c>
      <c r="M53" s="193">
        <f>+L53/L$227</f>
        <v>4.7651870784927702E-3</v>
      </c>
      <c r="N53" s="215">
        <f>IF(M53&gt;N$7,1,0)</f>
        <v>0</v>
      </c>
    </row>
    <row r="54" spans="1:14" ht="15.75" customHeight="1">
      <c r="A54" s="182"/>
      <c r="B54" s="186" t="s">
        <v>349</v>
      </c>
      <c r="C54" s="186">
        <v>21</v>
      </c>
      <c r="D54" s="186" t="s">
        <v>512</v>
      </c>
      <c r="E54" s="187" t="s">
        <v>513</v>
      </c>
      <c r="F54" s="188">
        <v>19702</v>
      </c>
      <c r="G54" s="189">
        <v>47</v>
      </c>
      <c r="H54" s="186" t="s">
        <v>349</v>
      </c>
      <c r="I54" s="186">
        <v>21</v>
      </c>
      <c r="J54" s="186" t="s">
        <v>514</v>
      </c>
      <c r="K54" s="187" t="s">
        <v>515</v>
      </c>
      <c r="L54" s="188">
        <v>32833</v>
      </c>
      <c r="M54" s="193">
        <f>+L54/L$227</f>
        <v>4.7554828981201556E-3</v>
      </c>
      <c r="N54" s="215">
        <f>IF(M54&gt;N$7,1,0)</f>
        <v>0</v>
      </c>
    </row>
    <row r="55" spans="1:14" ht="15.75" customHeight="1">
      <c r="A55" s="182"/>
      <c r="B55" s="186" t="s">
        <v>349</v>
      </c>
      <c r="C55" s="186">
        <v>21</v>
      </c>
      <c r="D55" s="186" t="s">
        <v>516</v>
      </c>
      <c r="E55" s="187" t="s">
        <v>517</v>
      </c>
      <c r="F55" s="188">
        <v>21464</v>
      </c>
      <c r="G55" s="189">
        <v>48</v>
      </c>
      <c r="H55" s="186" t="s">
        <v>349</v>
      </c>
      <c r="I55" s="186">
        <v>21</v>
      </c>
      <c r="J55" s="186" t="s">
        <v>518</v>
      </c>
      <c r="K55" s="187" t="s">
        <v>519</v>
      </c>
      <c r="L55" s="188">
        <v>32316</v>
      </c>
      <c r="M55" s="193">
        <f>+L55/L$227</f>
        <v>4.6806013868866975E-3</v>
      </c>
      <c r="N55" s="215">
        <f>IF(M55&gt;N$7,1,0)</f>
        <v>0</v>
      </c>
    </row>
    <row r="56" spans="1:14" ht="15.75" customHeight="1">
      <c r="A56" s="182"/>
      <c r="B56" s="186" t="s">
        <v>349</v>
      </c>
      <c r="C56" s="186">
        <v>21</v>
      </c>
      <c r="D56" s="186" t="s">
        <v>520</v>
      </c>
      <c r="E56" s="187" t="s">
        <v>521</v>
      </c>
      <c r="F56" s="188">
        <v>10720</v>
      </c>
      <c r="G56" s="189">
        <v>49</v>
      </c>
      <c r="H56" s="186" t="s">
        <v>349</v>
      </c>
      <c r="I56" s="186">
        <v>21</v>
      </c>
      <c r="J56" s="186" t="s">
        <v>522</v>
      </c>
      <c r="K56" s="187" t="s">
        <v>523</v>
      </c>
      <c r="L56" s="188">
        <v>32198</v>
      </c>
      <c r="M56" s="193">
        <f>+L56/L$227</f>
        <v>4.6635104423498538E-3</v>
      </c>
      <c r="N56" s="215">
        <f>IF(M56&gt;N$7,1,0)</f>
        <v>0</v>
      </c>
    </row>
    <row r="57" spans="1:14" ht="15.75" customHeight="1">
      <c r="A57" s="182"/>
      <c r="B57" s="186" t="s">
        <v>349</v>
      </c>
      <c r="C57" s="186">
        <v>21</v>
      </c>
      <c r="D57" s="186" t="s">
        <v>524</v>
      </c>
      <c r="E57" s="187" t="s">
        <v>525</v>
      </c>
      <c r="F57" s="188">
        <v>23866</v>
      </c>
      <c r="G57" s="189">
        <v>50</v>
      </c>
      <c r="H57" s="186" t="s">
        <v>349</v>
      </c>
      <c r="I57" s="186">
        <v>21</v>
      </c>
      <c r="J57" s="186" t="s">
        <v>526</v>
      </c>
      <c r="K57" s="187" t="s">
        <v>527</v>
      </c>
      <c r="L57" s="188">
        <v>32046</v>
      </c>
      <c r="M57" s="193">
        <f>+L57/L$227</f>
        <v>4.6414949883701916E-3</v>
      </c>
      <c r="N57" s="215">
        <f>IF(M57&gt;N$7,1,0)</f>
        <v>0</v>
      </c>
    </row>
    <row r="58" spans="1:14" ht="15.75" customHeight="1">
      <c r="A58" s="182"/>
      <c r="B58" s="186" t="s">
        <v>349</v>
      </c>
      <c r="C58" s="186">
        <v>21</v>
      </c>
      <c r="D58" s="186" t="s">
        <v>528</v>
      </c>
      <c r="E58" s="187" t="s">
        <v>529</v>
      </c>
      <c r="F58" s="188">
        <v>23219</v>
      </c>
      <c r="G58" s="189">
        <v>51</v>
      </c>
      <c r="H58" s="186" t="s">
        <v>349</v>
      </c>
      <c r="I58" s="186">
        <v>21</v>
      </c>
      <c r="J58" s="186" t="s">
        <v>412</v>
      </c>
      <c r="K58" s="187" t="s">
        <v>413</v>
      </c>
      <c r="L58" s="188">
        <v>32015</v>
      </c>
      <c r="M58" s="193">
        <f>+L58/L$227</f>
        <v>4.6370049944664442E-3</v>
      </c>
      <c r="N58" s="215">
        <f>IF(M58&gt;N$7,1,0)</f>
        <v>0</v>
      </c>
    </row>
    <row r="59" spans="1:14" ht="15.75" customHeight="1">
      <c r="A59" s="182"/>
      <c r="B59" s="186" t="s">
        <v>349</v>
      </c>
      <c r="C59" s="186">
        <v>21</v>
      </c>
      <c r="D59" s="186" t="s">
        <v>368</v>
      </c>
      <c r="E59" s="187" t="s">
        <v>369</v>
      </c>
      <c r="F59" s="188">
        <v>161137</v>
      </c>
      <c r="G59" s="189">
        <v>52</v>
      </c>
      <c r="H59" s="186" t="s">
        <v>349</v>
      </c>
      <c r="I59" s="186">
        <v>21</v>
      </c>
      <c r="J59" s="186" t="s">
        <v>378</v>
      </c>
      <c r="K59" s="187" t="s">
        <v>379</v>
      </c>
      <c r="L59" s="188">
        <v>31287</v>
      </c>
      <c r="M59" s="193">
        <f>+L59/L$227</f>
        <v>4.531562556984902E-3</v>
      </c>
      <c r="N59" s="215">
        <f>IF(M59&gt;N$7,1,0)</f>
        <v>0</v>
      </c>
    </row>
    <row r="60" spans="1:14" ht="15.75" customHeight="1">
      <c r="A60" s="182"/>
      <c r="B60" s="186" t="s">
        <v>349</v>
      </c>
      <c r="C60" s="186">
        <v>21</v>
      </c>
      <c r="D60" s="186" t="s">
        <v>530</v>
      </c>
      <c r="E60" s="187" t="s">
        <v>531</v>
      </c>
      <c r="F60" s="188">
        <v>10455</v>
      </c>
      <c r="G60" s="189">
        <v>53</v>
      </c>
      <c r="H60" s="186" t="s">
        <v>349</v>
      </c>
      <c r="I60" s="186">
        <v>21</v>
      </c>
      <c r="J60" s="186" t="s">
        <v>532</v>
      </c>
      <c r="K60" s="187" t="s">
        <v>533</v>
      </c>
      <c r="L60" s="188">
        <v>30917</v>
      </c>
      <c r="M60" s="193">
        <f>+L60/L$227</f>
        <v>4.4779723071659864E-3</v>
      </c>
      <c r="N60" s="215">
        <f>IF(M60&gt;N$7,1,0)</f>
        <v>0</v>
      </c>
    </row>
    <row r="61" spans="1:14" ht="15.75" customHeight="1">
      <c r="A61" s="182"/>
      <c r="B61" s="186" t="s">
        <v>349</v>
      </c>
      <c r="C61" s="186">
        <v>21</v>
      </c>
      <c r="D61" s="186" t="s">
        <v>534</v>
      </c>
      <c r="E61" s="187" t="s">
        <v>535</v>
      </c>
      <c r="F61" s="188">
        <v>8447</v>
      </c>
      <c r="G61" s="189">
        <v>54</v>
      </c>
      <c r="H61" s="186" t="s">
        <v>349</v>
      </c>
      <c r="I61" s="186">
        <v>21</v>
      </c>
      <c r="J61" s="186" t="s">
        <v>536</v>
      </c>
      <c r="K61" s="187" t="s">
        <v>537</v>
      </c>
      <c r="L61" s="188">
        <v>30913</v>
      </c>
      <c r="M61" s="193">
        <f>+L61/L$227</f>
        <v>4.4773929531138901E-3</v>
      </c>
      <c r="N61" s="215">
        <f>IF(M61&gt;N$7,1,0)</f>
        <v>0</v>
      </c>
    </row>
    <row r="62" spans="1:14" ht="15.75" customHeight="1">
      <c r="A62" s="182"/>
      <c r="B62" s="186" t="s">
        <v>349</v>
      </c>
      <c r="C62" s="186">
        <v>21</v>
      </c>
      <c r="D62" s="186" t="s">
        <v>538</v>
      </c>
      <c r="E62" s="187" t="s">
        <v>539</v>
      </c>
      <c r="F62" s="188">
        <v>13015</v>
      </c>
      <c r="G62" s="189">
        <v>55</v>
      </c>
      <c r="H62" s="186" t="s">
        <v>349</v>
      </c>
      <c r="I62" s="186">
        <v>21</v>
      </c>
      <c r="J62" s="186" t="s">
        <v>540</v>
      </c>
      <c r="K62" s="187" t="s">
        <v>541</v>
      </c>
      <c r="L62" s="188">
        <v>29755</v>
      </c>
      <c r="M62" s="193">
        <f>+L62/L$227</f>
        <v>4.309669955031987E-3</v>
      </c>
      <c r="N62" s="215">
        <f>IF(M62&gt;N$7,1,0)</f>
        <v>0</v>
      </c>
    </row>
    <row r="63" spans="1:14" ht="15.75" customHeight="1">
      <c r="A63" s="182"/>
      <c r="B63" s="186" t="s">
        <v>349</v>
      </c>
      <c r="C63" s="186">
        <v>21</v>
      </c>
      <c r="D63" s="186" t="s">
        <v>542</v>
      </c>
      <c r="E63" s="187" t="s">
        <v>543</v>
      </c>
      <c r="F63" s="188">
        <v>21013</v>
      </c>
      <c r="G63" s="189">
        <v>56</v>
      </c>
      <c r="H63" s="186" t="s">
        <v>349</v>
      </c>
      <c r="I63" s="186">
        <v>21</v>
      </c>
      <c r="J63" s="186" t="s">
        <v>416</v>
      </c>
      <c r="K63" s="187" t="s">
        <v>417</v>
      </c>
      <c r="L63" s="188">
        <v>29200</v>
      </c>
      <c r="M63" s="193">
        <f>+L63/L$227</f>
        <v>4.2292845803036131E-3</v>
      </c>
      <c r="N63" s="215">
        <f>IF(M63&gt;N$7,1,0)</f>
        <v>0</v>
      </c>
    </row>
    <row r="64" spans="1:14" ht="15.75" customHeight="1">
      <c r="A64" s="182"/>
      <c r="B64" s="186" t="s">
        <v>349</v>
      </c>
      <c r="C64" s="186">
        <v>21</v>
      </c>
      <c r="D64" s="186" t="s">
        <v>402</v>
      </c>
      <c r="E64" s="187" t="s">
        <v>403</v>
      </c>
      <c r="F64" s="188">
        <v>77684</v>
      </c>
      <c r="G64" s="189">
        <v>57</v>
      </c>
      <c r="H64" s="186" t="s">
        <v>349</v>
      </c>
      <c r="I64" s="186">
        <v>21</v>
      </c>
      <c r="J64" s="186" t="s">
        <v>544</v>
      </c>
      <c r="K64" s="187" t="s">
        <v>545</v>
      </c>
      <c r="L64" s="188">
        <v>28511</v>
      </c>
      <c r="M64" s="193">
        <f>+L64/L$227</f>
        <v>4.1294908448300111E-3</v>
      </c>
      <c r="N64" s="215">
        <f>IF(M64&gt;N$7,1,0)</f>
        <v>0</v>
      </c>
    </row>
    <row r="65" spans="1:14" ht="15.75" customHeight="1">
      <c r="A65" s="182"/>
      <c r="B65" s="186" t="s">
        <v>349</v>
      </c>
      <c r="C65" s="186">
        <v>21</v>
      </c>
      <c r="D65" s="186" t="s">
        <v>546</v>
      </c>
      <c r="E65" s="187" t="s">
        <v>547</v>
      </c>
      <c r="F65" s="188">
        <v>14346</v>
      </c>
      <c r="G65" s="189">
        <v>58</v>
      </c>
      <c r="H65" s="186" t="s">
        <v>349</v>
      </c>
      <c r="I65" s="186">
        <v>21</v>
      </c>
      <c r="J65" s="186" t="s">
        <v>486</v>
      </c>
      <c r="K65" s="187" t="s">
        <v>487</v>
      </c>
      <c r="L65" s="188">
        <v>28022</v>
      </c>
      <c r="M65" s="193">
        <f>+L65/L$227</f>
        <v>4.0586648119612283E-3</v>
      </c>
      <c r="N65" s="215">
        <f>IF(M65&gt;N$7,1,0)</f>
        <v>0</v>
      </c>
    </row>
    <row r="66" spans="1:14" ht="15.75" customHeight="1">
      <c r="A66" s="182"/>
      <c r="B66" s="186" t="s">
        <v>349</v>
      </c>
      <c r="C66" s="186">
        <v>21</v>
      </c>
      <c r="D66" s="186" t="s">
        <v>372</v>
      </c>
      <c r="E66" s="187" t="s">
        <v>373</v>
      </c>
      <c r="F66" s="188">
        <v>120265</v>
      </c>
      <c r="G66" s="189">
        <v>59</v>
      </c>
      <c r="H66" s="186" t="s">
        <v>349</v>
      </c>
      <c r="I66" s="186">
        <v>21</v>
      </c>
      <c r="J66" s="186" t="s">
        <v>548</v>
      </c>
      <c r="K66" s="187" t="s">
        <v>549</v>
      </c>
      <c r="L66" s="188">
        <v>27976</v>
      </c>
      <c r="M66" s="193">
        <f>+L66/L$227</f>
        <v>4.0520022403621198E-3</v>
      </c>
      <c r="N66" s="215">
        <f>IF(M66&gt;N$7,1,0)</f>
        <v>0</v>
      </c>
    </row>
    <row r="67" spans="1:14" ht="15.75" customHeight="1">
      <c r="A67" s="182"/>
      <c r="B67" s="186" t="s">
        <v>349</v>
      </c>
      <c r="C67" s="186">
        <v>21</v>
      </c>
      <c r="D67" s="186" t="s">
        <v>444</v>
      </c>
      <c r="E67" s="187" t="s">
        <v>445</v>
      </c>
      <c r="F67" s="188">
        <v>48320</v>
      </c>
      <c r="G67" s="189">
        <v>60</v>
      </c>
      <c r="H67" s="186" t="s">
        <v>349</v>
      </c>
      <c r="I67" s="186">
        <v>21</v>
      </c>
      <c r="J67" s="186" t="s">
        <v>550</v>
      </c>
      <c r="K67" s="187" t="s">
        <v>551</v>
      </c>
      <c r="L67" s="188">
        <v>27817</v>
      </c>
      <c r="M67" s="193">
        <f>+L67/L$227</f>
        <v>4.0289729167912883E-3</v>
      </c>
      <c r="N67" s="215">
        <f>IF(M67&gt;N$7,1,0)</f>
        <v>0</v>
      </c>
    </row>
    <row r="68" spans="1:14" ht="15.75" customHeight="1">
      <c r="A68" s="182"/>
      <c r="B68" s="186" t="s">
        <v>349</v>
      </c>
      <c r="C68" s="186">
        <v>21</v>
      </c>
      <c r="D68" s="186" t="s">
        <v>480</v>
      </c>
      <c r="E68" s="187" t="s">
        <v>481</v>
      </c>
      <c r="F68" s="188">
        <v>40268</v>
      </c>
      <c r="G68" s="189">
        <v>61</v>
      </c>
      <c r="H68" s="186" t="s">
        <v>349</v>
      </c>
      <c r="I68" s="186">
        <v>21</v>
      </c>
      <c r="J68" s="186" t="s">
        <v>552</v>
      </c>
      <c r="K68" s="187" t="s">
        <v>553</v>
      </c>
      <c r="L68" s="188">
        <v>27507</v>
      </c>
      <c r="M68" s="193">
        <f>+L68/L$227</f>
        <v>3.984072977753818E-3</v>
      </c>
      <c r="N68" s="215">
        <f>IF(M68&gt;N$7,1,0)</f>
        <v>0</v>
      </c>
    </row>
    <row r="69" spans="1:14" ht="15.75" customHeight="1">
      <c r="A69" s="182"/>
      <c r="B69" s="186" t="s">
        <v>349</v>
      </c>
      <c r="C69" s="186">
        <v>21</v>
      </c>
      <c r="D69" s="186" t="s">
        <v>554</v>
      </c>
      <c r="E69" s="187" t="s">
        <v>555</v>
      </c>
      <c r="F69" s="188">
        <v>15782</v>
      </c>
      <c r="G69" s="189">
        <v>62</v>
      </c>
      <c r="H69" s="186" t="s">
        <v>349</v>
      </c>
      <c r="I69" s="186">
        <v>21</v>
      </c>
      <c r="J69" s="186" t="s">
        <v>392</v>
      </c>
      <c r="K69" s="187" t="s">
        <v>393</v>
      </c>
      <c r="L69" s="188">
        <v>26880</v>
      </c>
      <c r="M69" s="193">
        <f>+L69/L$227</f>
        <v>3.8932592300877098E-3</v>
      </c>
      <c r="N69" s="215">
        <f>IF(M69&gt;N$7,1,0)</f>
        <v>0</v>
      </c>
    </row>
    <row r="70" spans="1:14" ht="15.75" customHeight="1">
      <c r="A70" s="182"/>
      <c r="B70" s="186" t="s">
        <v>349</v>
      </c>
      <c r="C70" s="186">
        <v>21</v>
      </c>
      <c r="D70" s="186" t="s">
        <v>422</v>
      </c>
      <c r="E70" s="187" t="s">
        <v>423</v>
      </c>
      <c r="F70" s="188">
        <v>63821</v>
      </c>
      <c r="G70" s="189">
        <v>63</v>
      </c>
      <c r="H70" s="186" t="s">
        <v>349</v>
      </c>
      <c r="I70" s="186">
        <v>21</v>
      </c>
      <c r="J70" s="186" t="s">
        <v>556</v>
      </c>
      <c r="K70" s="187" t="s">
        <v>557</v>
      </c>
      <c r="L70" s="188">
        <v>26452</v>
      </c>
      <c r="M70" s="193">
        <f>+L70/L$227</f>
        <v>3.8312683465133966E-3</v>
      </c>
      <c r="N70" s="215">
        <f>IF(M70&gt;N$7,1,0)</f>
        <v>0</v>
      </c>
    </row>
    <row r="71" spans="1:14" ht="15.75" customHeight="1">
      <c r="A71" s="182"/>
      <c r="B71" s="186" t="s">
        <v>349</v>
      </c>
      <c r="C71" s="186">
        <v>21</v>
      </c>
      <c r="D71" s="186" t="s">
        <v>536</v>
      </c>
      <c r="E71" s="187" t="s">
        <v>537</v>
      </c>
      <c r="F71" s="188">
        <v>30913</v>
      </c>
      <c r="G71" s="189">
        <v>64</v>
      </c>
      <c r="H71" s="186" t="s">
        <v>349</v>
      </c>
      <c r="I71" s="186">
        <v>21</v>
      </c>
      <c r="J71" s="186" t="s">
        <v>374</v>
      </c>
      <c r="K71" s="187" t="s">
        <v>375</v>
      </c>
      <c r="L71" s="188">
        <v>26348</v>
      </c>
      <c r="M71" s="193">
        <f>+L71/L$227</f>
        <v>3.8162051411588906E-3</v>
      </c>
      <c r="N71" s="215">
        <f>IF(M71&gt;N$7,1,0)</f>
        <v>0</v>
      </c>
    </row>
    <row r="72" spans="1:14" ht="15.75" customHeight="1">
      <c r="A72" s="182"/>
      <c r="B72" s="186" t="s">
        <v>349</v>
      </c>
      <c r="C72" s="186">
        <v>21</v>
      </c>
      <c r="D72" s="186" t="s">
        <v>558</v>
      </c>
      <c r="E72" s="187" t="s">
        <v>559</v>
      </c>
      <c r="F72" s="188">
        <v>12653</v>
      </c>
      <c r="G72" s="189">
        <v>65</v>
      </c>
      <c r="H72" s="186" t="s">
        <v>349</v>
      </c>
      <c r="I72" s="186">
        <v>21</v>
      </c>
      <c r="J72" s="186" t="s">
        <v>366</v>
      </c>
      <c r="K72" s="187" t="s">
        <v>367</v>
      </c>
      <c r="L72" s="188">
        <v>25823</v>
      </c>
      <c r="M72" s="193">
        <f>+L72/L$227</f>
        <v>3.7401649218212398E-3</v>
      </c>
      <c r="N72" s="215">
        <f>IF(M72&gt;N$7,1,0)</f>
        <v>0</v>
      </c>
    </row>
    <row r="73" spans="1:14" ht="15.75" customHeight="1">
      <c r="A73" s="182"/>
      <c r="B73" s="186" t="s">
        <v>349</v>
      </c>
      <c r="C73" s="186">
        <v>21</v>
      </c>
      <c r="D73" s="186" t="s">
        <v>560</v>
      </c>
      <c r="E73" s="187" t="s">
        <v>561</v>
      </c>
      <c r="F73" s="188">
        <v>22881</v>
      </c>
      <c r="G73" s="189">
        <v>66</v>
      </c>
      <c r="H73" s="186" t="s">
        <v>349</v>
      </c>
      <c r="I73" s="186">
        <v>21</v>
      </c>
      <c r="J73" s="186" t="s">
        <v>562</v>
      </c>
      <c r="K73" s="187" t="s">
        <v>563</v>
      </c>
      <c r="L73" s="188">
        <v>25440</v>
      </c>
      <c r="M73" s="193">
        <f>+L73/L$227</f>
        <v>3.6846917713330113E-3</v>
      </c>
      <c r="N73" s="215">
        <f>IF(M73&gt;N$7,1,0)</f>
        <v>0</v>
      </c>
    </row>
    <row r="74" spans="1:14" ht="15.75" customHeight="1">
      <c r="A74" s="182"/>
      <c r="B74" s="186" t="s">
        <v>349</v>
      </c>
      <c r="C74" s="186">
        <v>21</v>
      </c>
      <c r="D74" s="186" t="s">
        <v>564</v>
      </c>
      <c r="E74" s="187" t="s">
        <v>565</v>
      </c>
      <c r="F74" s="188">
        <v>11084</v>
      </c>
      <c r="G74" s="189">
        <v>67</v>
      </c>
      <c r="H74" s="186" t="s">
        <v>349</v>
      </c>
      <c r="I74" s="186">
        <v>21</v>
      </c>
      <c r="J74" s="186" t="s">
        <v>566</v>
      </c>
      <c r="K74" s="187" t="s">
        <v>567</v>
      </c>
      <c r="L74" s="188">
        <v>25371</v>
      </c>
      <c r="M74" s="193">
        <f>+L74/L$227</f>
        <v>3.6746979139343485E-3</v>
      </c>
      <c r="N74" s="215">
        <f>IF(M74&gt;N$7,1,0)</f>
        <v>0</v>
      </c>
    </row>
    <row r="75" spans="1:14" ht="15.75" customHeight="1">
      <c r="A75" s="182"/>
      <c r="B75" s="186" t="s">
        <v>349</v>
      </c>
      <c r="C75" s="186">
        <v>21</v>
      </c>
      <c r="D75" s="186" t="s">
        <v>568</v>
      </c>
      <c r="E75" s="187" t="s">
        <v>569</v>
      </c>
      <c r="F75" s="188">
        <v>17029</v>
      </c>
      <c r="G75" s="189">
        <v>68</v>
      </c>
      <c r="H75" s="186" t="s">
        <v>349</v>
      </c>
      <c r="I75" s="186">
        <v>21</v>
      </c>
      <c r="J75" s="186" t="s">
        <v>570</v>
      </c>
      <c r="K75" s="187" t="s">
        <v>571</v>
      </c>
      <c r="L75" s="188">
        <v>25117</v>
      </c>
      <c r="M75" s="193">
        <f>+L75/L$227</f>
        <v>3.637908931626228E-3</v>
      </c>
      <c r="N75" s="215">
        <f>IF(M75&gt;N$7,1,0)</f>
        <v>0</v>
      </c>
    </row>
    <row r="76" spans="1:14" ht="15.75" customHeight="1">
      <c r="A76" s="182"/>
      <c r="B76" s="186" t="s">
        <v>349</v>
      </c>
      <c r="C76" s="186">
        <v>21</v>
      </c>
      <c r="D76" s="186" t="s">
        <v>470</v>
      </c>
      <c r="E76" s="187" t="s">
        <v>471</v>
      </c>
      <c r="F76" s="188">
        <v>40629</v>
      </c>
      <c r="G76" s="189">
        <v>69</v>
      </c>
      <c r="H76" s="186" t="s">
        <v>349</v>
      </c>
      <c r="I76" s="186">
        <v>21</v>
      </c>
      <c r="J76" s="186" t="s">
        <v>572</v>
      </c>
      <c r="K76" s="187" t="s">
        <v>573</v>
      </c>
      <c r="L76" s="188">
        <v>25041</v>
      </c>
      <c r="M76" s="193">
        <f>+L76/L$227</f>
        <v>3.6269012046363969E-3</v>
      </c>
      <c r="N76" s="215">
        <f>IF(M76&gt;N$7,1,0)</f>
        <v>0</v>
      </c>
    </row>
    <row r="77" spans="1:14" ht="15.75" customHeight="1">
      <c r="A77" s="182"/>
      <c r="B77" s="186" t="s">
        <v>349</v>
      </c>
      <c r="C77" s="186">
        <v>21</v>
      </c>
      <c r="D77" s="186" t="s">
        <v>574</v>
      </c>
      <c r="E77" s="187" t="s">
        <v>575</v>
      </c>
      <c r="F77" s="188">
        <v>8321</v>
      </c>
      <c r="G77" s="189">
        <v>70</v>
      </c>
      <c r="H77" s="186" t="s">
        <v>349</v>
      </c>
      <c r="I77" s="186">
        <v>21</v>
      </c>
      <c r="J77" s="186" t="s">
        <v>576</v>
      </c>
      <c r="K77" s="187" t="s">
        <v>577</v>
      </c>
      <c r="L77" s="188">
        <v>24907</v>
      </c>
      <c r="M77" s="193">
        <f>+L77/L$227</f>
        <v>3.6074928438911678E-3</v>
      </c>
      <c r="N77" s="215">
        <f>IF(M77&gt;N$7,1,0)</f>
        <v>0</v>
      </c>
    </row>
    <row r="78" spans="1:14" ht="15.75" customHeight="1">
      <c r="A78" s="182"/>
      <c r="B78" s="186" t="s">
        <v>349</v>
      </c>
      <c r="C78" s="186">
        <v>21</v>
      </c>
      <c r="D78" s="186" t="s">
        <v>578</v>
      </c>
      <c r="E78" s="187" t="s">
        <v>579</v>
      </c>
      <c r="F78" s="188">
        <v>10073</v>
      </c>
      <c r="G78" s="189">
        <v>71</v>
      </c>
      <c r="H78" s="186" t="s">
        <v>349</v>
      </c>
      <c r="I78" s="186">
        <v>21</v>
      </c>
      <c r="J78" s="186" t="s">
        <v>580</v>
      </c>
      <c r="K78" s="187" t="s">
        <v>581</v>
      </c>
      <c r="L78" s="188">
        <v>24663</v>
      </c>
      <c r="M78" s="193">
        <f>+L78/L$227</f>
        <v>3.5721522467132881E-3</v>
      </c>
      <c r="N78" s="215">
        <f>IF(M78&gt;N$7,1,0)</f>
        <v>0</v>
      </c>
    </row>
    <row r="79" spans="1:14" ht="15.75" customHeight="1">
      <c r="A79" s="182"/>
      <c r="B79" s="186" t="s">
        <v>349</v>
      </c>
      <c r="C79" s="186">
        <v>21</v>
      </c>
      <c r="D79" s="186" t="s">
        <v>582</v>
      </c>
      <c r="E79" s="187" t="s">
        <v>583</v>
      </c>
      <c r="F79" s="188">
        <v>18573</v>
      </c>
      <c r="G79" s="189">
        <v>72</v>
      </c>
      <c r="H79" s="186" t="s">
        <v>349</v>
      </c>
      <c r="I79" s="186">
        <v>21</v>
      </c>
      <c r="J79" s="186" t="s">
        <v>584</v>
      </c>
      <c r="K79" s="187" t="s">
        <v>585</v>
      </c>
      <c r="L79" s="188">
        <v>24475</v>
      </c>
      <c r="M79" s="193">
        <f>+L79/L$227</f>
        <v>3.5449226062647583E-3</v>
      </c>
      <c r="N79" s="215">
        <f>IF(M79&gt;N$7,1,0)</f>
        <v>0</v>
      </c>
    </row>
    <row r="80" spans="1:14" ht="15.75" customHeight="1">
      <c r="A80" s="182"/>
      <c r="B80" s="186" t="s">
        <v>349</v>
      </c>
      <c r="C80" s="186">
        <v>21</v>
      </c>
      <c r="D80" s="186" t="s">
        <v>586</v>
      </c>
      <c r="E80" s="187" t="s">
        <v>587</v>
      </c>
      <c r="F80" s="188">
        <v>12375</v>
      </c>
      <c r="G80" s="189">
        <v>73</v>
      </c>
      <c r="H80" s="186" t="s">
        <v>349</v>
      </c>
      <c r="I80" s="186">
        <v>21</v>
      </c>
      <c r="J80" s="186" t="s">
        <v>524</v>
      </c>
      <c r="K80" s="187" t="s">
        <v>525</v>
      </c>
      <c r="L80" s="188">
        <v>23866</v>
      </c>
      <c r="M80" s="193">
        <f>+L80/L$227</f>
        <v>3.4567159518330837E-3</v>
      </c>
      <c r="N80" s="215">
        <f>IF(M80&gt;N$7,1,0)</f>
        <v>0</v>
      </c>
    </row>
    <row r="81" spans="1:14" ht="15.75" customHeight="1">
      <c r="A81" s="182"/>
      <c r="B81" s="186" t="s">
        <v>349</v>
      </c>
      <c r="C81" s="186">
        <v>21</v>
      </c>
      <c r="D81" s="186" t="s">
        <v>588</v>
      </c>
      <c r="E81" s="187" t="s">
        <v>589</v>
      </c>
      <c r="F81" s="188">
        <v>15239</v>
      </c>
      <c r="G81" s="189">
        <v>74</v>
      </c>
      <c r="H81" s="186" t="s">
        <v>349</v>
      </c>
      <c r="I81" s="186">
        <v>21</v>
      </c>
      <c r="J81" s="186" t="s">
        <v>490</v>
      </c>
      <c r="K81" s="187" t="s">
        <v>491</v>
      </c>
      <c r="L81" s="188">
        <v>23375</v>
      </c>
      <c r="M81" s="193">
        <f>+L81/L$227</f>
        <v>3.3856002419382523E-3</v>
      </c>
      <c r="N81" s="215">
        <f>IF(M81&gt;N$7,1,0)</f>
        <v>0</v>
      </c>
    </row>
    <row r="82" spans="1:14" ht="15.75" customHeight="1">
      <c r="A82" s="182"/>
      <c r="B82" s="186" t="s">
        <v>349</v>
      </c>
      <c r="C82" s="186">
        <v>21</v>
      </c>
      <c r="D82" s="186" t="s">
        <v>590</v>
      </c>
      <c r="E82" s="187" t="s">
        <v>591</v>
      </c>
      <c r="F82" s="188">
        <v>11464</v>
      </c>
      <c r="G82" s="189">
        <v>75</v>
      </c>
      <c r="H82" s="186" t="s">
        <v>349</v>
      </c>
      <c r="I82" s="186">
        <v>21</v>
      </c>
      <c r="J82" s="186" t="s">
        <v>592</v>
      </c>
      <c r="K82" s="187" t="s">
        <v>593</v>
      </c>
      <c r="L82" s="188">
        <v>23243</v>
      </c>
      <c r="M82" s="193">
        <f>+L82/L$227</f>
        <v>3.3664815582190714E-3</v>
      </c>
      <c r="N82" s="215">
        <f>IF(M82&gt;N$7,1,0)</f>
        <v>0</v>
      </c>
    </row>
    <row r="83" spans="1:14" ht="15.75" customHeight="1">
      <c r="A83" s="182"/>
      <c r="B83" s="186" t="s">
        <v>349</v>
      </c>
      <c r="C83" s="186">
        <v>21</v>
      </c>
      <c r="D83" s="186" t="s">
        <v>594</v>
      </c>
      <c r="E83" s="187" t="s">
        <v>595</v>
      </c>
      <c r="F83" s="188">
        <v>17579</v>
      </c>
      <c r="G83" s="189">
        <v>76</v>
      </c>
      <c r="H83" s="186" t="s">
        <v>349</v>
      </c>
      <c r="I83" s="186">
        <v>21</v>
      </c>
      <c r="J83" s="186" t="s">
        <v>596</v>
      </c>
      <c r="K83" s="187" t="s">
        <v>597</v>
      </c>
      <c r="L83" s="188">
        <v>23232</v>
      </c>
      <c r="M83" s="193">
        <f>+L83/L$227</f>
        <v>3.3648883345758062E-3</v>
      </c>
      <c r="N83" s="215">
        <f>IF(M83&gt;N$7,1,0)</f>
        <v>0</v>
      </c>
    </row>
    <row r="84" spans="1:14" ht="15.75" customHeight="1">
      <c r="A84" s="182"/>
      <c r="B84" s="186" t="s">
        <v>349</v>
      </c>
      <c r="C84" s="186">
        <v>21</v>
      </c>
      <c r="D84" s="186" t="s">
        <v>598</v>
      </c>
      <c r="E84" s="187" t="s">
        <v>599</v>
      </c>
      <c r="F84" s="188">
        <v>10591</v>
      </c>
      <c r="G84" s="189">
        <v>77</v>
      </c>
      <c r="H84" s="186" t="s">
        <v>349</v>
      </c>
      <c r="I84" s="186">
        <v>21</v>
      </c>
      <c r="J84" s="186" t="s">
        <v>528</v>
      </c>
      <c r="K84" s="187" t="s">
        <v>529</v>
      </c>
      <c r="L84" s="188">
        <v>23219</v>
      </c>
      <c r="M84" s="193">
        <f>+L84/L$227</f>
        <v>3.3630054339064933E-3</v>
      </c>
      <c r="N84" s="215">
        <f>IF(M84&gt;N$7,1,0)</f>
        <v>0</v>
      </c>
    </row>
    <row r="85" spans="1:14" ht="15.75" customHeight="1">
      <c r="A85" s="182"/>
      <c r="B85" s="186" t="s">
        <v>349</v>
      </c>
      <c r="C85" s="186">
        <v>21</v>
      </c>
      <c r="D85" s="186" t="s">
        <v>600</v>
      </c>
      <c r="E85" s="187" t="s">
        <v>601</v>
      </c>
      <c r="F85" s="188">
        <v>17747</v>
      </c>
      <c r="G85" s="189">
        <v>78</v>
      </c>
      <c r="H85" s="186" t="s">
        <v>349</v>
      </c>
      <c r="I85" s="186">
        <v>21</v>
      </c>
      <c r="J85" s="186" t="s">
        <v>560</v>
      </c>
      <c r="K85" s="187" t="s">
        <v>561</v>
      </c>
      <c r="L85" s="188">
        <v>22881</v>
      </c>
      <c r="M85" s="193">
        <f>+L85/L$227</f>
        <v>3.3140500165043485E-3</v>
      </c>
      <c r="N85" s="215">
        <f>IF(M85&gt;N$7,1,0)</f>
        <v>0</v>
      </c>
    </row>
    <row r="86" spans="1:14" ht="15.75" customHeight="1">
      <c r="A86" s="182"/>
      <c r="B86" s="186" t="s">
        <v>349</v>
      </c>
      <c r="C86" s="186">
        <v>21</v>
      </c>
      <c r="D86" s="186" t="s">
        <v>602</v>
      </c>
      <c r="E86" s="187" t="s">
        <v>603</v>
      </c>
      <c r="F86" s="188">
        <v>16456</v>
      </c>
      <c r="G86" s="189">
        <v>79</v>
      </c>
      <c r="H86" s="186" t="s">
        <v>349</v>
      </c>
      <c r="I86" s="186">
        <v>21</v>
      </c>
      <c r="J86" s="186" t="s">
        <v>604</v>
      </c>
      <c r="K86" s="187" t="s">
        <v>605</v>
      </c>
      <c r="L86" s="188">
        <v>22822</v>
      </c>
      <c r="M86" s="193">
        <f>+L86/L$227</f>
        <v>3.3055045442359271E-3</v>
      </c>
      <c r="N86" s="215">
        <f>IF(M86&gt;N$7,1,0)</f>
        <v>0</v>
      </c>
    </row>
    <row r="87" spans="1:14" ht="15.75" customHeight="1">
      <c r="A87" s="182"/>
      <c r="B87" s="186" t="s">
        <v>349</v>
      </c>
      <c r="C87" s="186">
        <v>21</v>
      </c>
      <c r="D87" s="186" t="s">
        <v>606</v>
      </c>
      <c r="E87" s="187" t="s">
        <v>607</v>
      </c>
      <c r="F87" s="188">
        <v>7626</v>
      </c>
      <c r="G87" s="189">
        <v>80</v>
      </c>
      <c r="H87" s="186" t="s">
        <v>349</v>
      </c>
      <c r="I87" s="186">
        <v>21</v>
      </c>
      <c r="J87" s="186" t="s">
        <v>608</v>
      </c>
      <c r="K87" s="187" t="s">
        <v>609</v>
      </c>
      <c r="L87" s="188">
        <v>22602</v>
      </c>
      <c r="M87" s="193">
        <f>+L87/L$227</f>
        <v>3.2736400713706255E-3</v>
      </c>
      <c r="N87" s="215">
        <f>IF(M87&gt;N$7,1,0)</f>
        <v>0</v>
      </c>
    </row>
    <row r="88" spans="1:14" ht="15.75" customHeight="1">
      <c r="A88" s="182"/>
      <c r="B88" s="186" t="s">
        <v>349</v>
      </c>
      <c r="C88" s="186">
        <v>21</v>
      </c>
      <c r="D88" s="186" t="s">
        <v>610</v>
      </c>
      <c r="E88" s="187" t="s">
        <v>611</v>
      </c>
      <c r="F88" s="188">
        <v>10011</v>
      </c>
      <c r="G88" s="189">
        <v>81</v>
      </c>
      <c r="H88" s="186" t="s">
        <v>349</v>
      </c>
      <c r="I88" s="186">
        <v>21</v>
      </c>
      <c r="J88" s="186" t="s">
        <v>362</v>
      </c>
      <c r="K88" s="187" t="s">
        <v>363</v>
      </c>
      <c r="L88" s="188">
        <v>21659</v>
      </c>
      <c r="M88" s="193">
        <f>+L88/L$227</f>
        <v>3.1370573535889029E-3</v>
      </c>
      <c r="N88" s="215">
        <f>IF(M88&gt;N$7,1,0)</f>
        <v>0</v>
      </c>
    </row>
    <row r="89" spans="1:14" ht="15.75" customHeight="1">
      <c r="A89" s="182"/>
      <c r="B89" s="186" t="s">
        <v>349</v>
      </c>
      <c r="C89" s="186">
        <v>21</v>
      </c>
      <c r="D89" s="186" t="s">
        <v>570</v>
      </c>
      <c r="E89" s="187" t="s">
        <v>571</v>
      </c>
      <c r="F89" s="188">
        <v>25117</v>
      </c>
      <c r="G89" s="189">
        <v>82</v>
      </c>
      <c r="H89" s="186" t="s">
        <v>349</v>
      </c>
      <c r="I89" s="186">
        <v>21</v>
      </c>
      <c r="J89" s="186" t="s">
        <v>516</v>
      </c>
      <c r="K89" s="187" t="s">
        <v>517</v>
      </c>
      <c r="L89" s="188">
        <v>21464</v>
      </c>
      <c r="M89" s="193">
        <f>+L89/L$227</f>
        <v>3.1088138435492042E-3</v>
      </c>
      <c r="N89" s="215">
        <f>IF(M89&gt;N$7,1,0)</f>
        <v>0</v>
      </c>
    </row>
    <row r="90" spans="1:14" ht="15.75" customHeight="1">
      <c r="A90" s="182"/>
      <c r="B90" s="186" t="s">
        <v>349</v>
      </c>
      <c r="C90" s="186">
        <v>21</v>
      </c>
      <c r="D90" s="186" t="s">
        <v>612</v>
      </c>
      <c r="E90" s="187" t="s">
        <v>613</v>
      </c>
      <c r="F90" s="188">
        <v>6142</v>
      </c>
      <c r="G90" s="189">
        <v>83</v>
      </c>
      <c r="H90" s="186" t="s">
        <v>349</v>
      </c>
      <c r="I90" s="186">
        <v>21</v>
      </c>
      <c r="J90" s="186" t="s">
        <v>614</v>
      </c>
      <c r="K90" s="187" t="s">
        <v>615</v>
      </c>
      <c r="L90" s="188">
        <v>21164</v>
      </c>
      <c r="M90" s="193">
        <f>+L90/L$227</f>
        <v>3.0653622896419752E-3</v>
      </c>
      <c r="N90" s="215">
        <f>IF(M90&gt;N$7,1,0)</f>
        <v>0</v>
      </c>
    </row>
    <row r="91" spans="1:14" ht="15.75" customHeight="1">
      <c r="A91" s="182"/>
      <c r="B91" s="186" t="s">
        <v>349</v>
      </c>
      <c r="C91" s="186">
        <v>21</v>
      </c>
      <c r="D91" s="186" t="s">
        <v>414</v>
      </c>
      <c r="E91" s="187" t="s">
        <v>415</v>
      </c>
      <c r="F91" s="188">
        <v>67626</v>
      </c>
      <c r="G91" s="189">
        <v>84</v>
      </c>
      <c r="H91" s="186" t="s">
        <v>349</v>
      </c>
      <c r="I91" s="186">
        <v>21</v>
      </c>
      <c r="J91" s="186" t="s">
        <v>542</v>
      </c>
      <c r="K91" s="187" t="s">
        <v>543</v>
      </c>
      <c r="L91" s="188">
        <v>21013</v>
      </c>
      <c r="M91" s="193">
        <f>+L91/L$227</f>
        <v>3.0434916741753364E-3</v>
      </c>
      <c r="N91" s="215">
        <f>IF(M91&gt;N$7,1,0)</f>
        <v>0</v>
      </c>
    </row>
    <row r="92" spans="1:14" ht="15.75" customHeight="1">
      <c r="A92" s="182"/>
      <c r="B92" s="186" t="s">
        <v>349</v>
      </c>
      <c r="C92" s="186">
        <v>21</v>
      </c>
      <c r="D92" s="186" t="s">
        <v>616</v>
      </c>
      <c r="E92" s="187" t="s">
        <v>617</v>
      </c>
      <c r="F92" s="188">
        <v>11827</v>
      </c>
      <c r="G92" s="189">
        <v>85</v>
      </c>
      <c r="H92" s="186" t="s">
        <v>349</v>
      </c>
      <c r="I92" s="186">
        <v>21</v>
      </c>
      <c r="J92" s="186" t="s">
        <v>618</v>
      </c>
      <c r="K92" s="187" t="s">
        <v>619</v>
      </c>
      <c r="L92" s="188">
        <v>20892</v>
      </c>
      <c r="M92" s="193">
        <f>+L92/L$227</f>
        <v>3.0259662140994211E-3</v>
      </c>
      <c r="N92" s="215">
        <f>IF(M92&gt;N$7,1,0)</f>
        <v>0</v>
      </c>
    </row>
    <row r="93" spans="1:14" ht="15.75" customHeight="1">
      <c r="A93" s="182"/>
      <c r="B93" s="186" t="s">
        <v>349</v>
      </c>
      <c r="C93" s="186">
        <v>21</v>
      </c>
      <c r="D93" s="186" t="s">
        <v>548</v>
      </c>
      <c r="E93" s="187" t="s">
        <v>549</v>
      </c>
      <c r="F93" s="188">
        <v>27976</v>
      </c>
      <c r="G93" s="189">
        <v>86</v>
      </c>
      <c r="H93" s="186" t="s">
        <v>349</v>
      </c>
      <c r="I93" s="186">
        <v>21</v>
      </c>
      <c r="J93" s="186" t="s">
        <v>620</v>
      </c>
      <c r="K93" s="187" t="s">
        <v>621</v>
      </c>
      <c r="L93" s="188">
        <v>20891</v>
      </c>
      <c r="M93" s="193">
        <f>+L93/L$227</f>
        <v>3.0258213755863968E-3</v>
      </c>
      <c r="N93" s="215">
        <f>IF(M93&gt;N$7,1,0)</f>
        <v>0</v>
      </c>
    </row>
    <row r="94" spans="1:14" ht="15.75" customHeight="1">
      <c r="A94" s="182"/>
      <c r="B94" s="186" t="s">
        <v>349</v>
      </c>
      <c r="C94" s="186">
        <v>21</v>
      </c>
      <c r="D94" s="186" t="s">
        <v>556</v>
      </c>
      <c r="E94" s="187" t="s">
        <v>557</v>
      </c>
      <c r="F94" s="188">
        <v>26452</v>
      </c>
      <c r="G94" s="189">
        <v>87</v>
      </c>
      <c r="H94" s="186" t="s">
        <v>349</v>
      </c>
      <c r="I94" s="186">
        <v>21</v>
      </c>
      <c r="J94" s="186" t="s">
        <v>458</v>
      </c>
      <c r="K94" s="187" t="s">
        <v>459</v>
      </c>
      <c r="L94" s="188">
        <v>20853</v>
      </c>
      <c r="M94" s="193">
        <f>+L94/L$227</f>
        <v>3.020317512091481E-3</v>
      </c>
      <c r="N94" s="215">
        <f>IF(M94&gt;N$7,1,0)</f>
        <v>0</v>
      </c>
    </row>
    <row r="95" spans="1:14" ht="15.75" customHeight="1">
      <c r="A95" s="182"/>
      <c r="B95" s="186" t="s">
        <v>349</v>
      </c>
      <c r="C95" s="186">
        <v>21</v>
      </c>
      <c r="D95" s="186" t="s">
        <v>622</v>
      </c>
      <c r="E95" s="187" t="s">
        <v>623</v>
      </c>
      <c r="F95" s="188">
        <v>13774</v>
      </c>
      <c r="G95" s="189">
        <v>88</v>
      </c>
      <c r="H95" s="186" t="s">
        <v>349</v>
      </c>
      <c r="I95" s="186">
        <v>21</v>
      </c>
      <c r="J95" s="186" t="s">
        <v>624</v>
      </c>
      <c r="K95" s="187" t="s">
        <v>625</v>
      </c>
      <c r="L95" s="188">
        <v>20815</v>
      </c>
      <c r="M95" s="193">
        <f>+L95/L$227</f>
        <v>3.0148136485965656E-3</v>
      </c>
      <c r="N95" s="215">
        <f>IF(M95&gt;N$7,1,0)</f>
        <v>0</v>
      </c>
    </row>
    <row r="96" spans="1:14" ht="15.75" customHeight="1">
      <c r="A96" s="182"/>
      <c r="B96" s="186" t="s">
        <v>349</v>
      </c>
      <c r="C96" s="186">
        <v>21</v>
      </c>
      <c r="D96" s="186" t="s">
        <v>626</v>
      </c>
      <c r="E96" s="187" t="s">
        <v>627</v>
      </c>
      <c r="F96" s="188">
        <v>11628</v>
      </c>
      <c r="G96" s="189">
        <v>89</v>
      </c>
      <c r="H96" s="186" t="s">
        <v>349</v>
      </c>
      <c r="I96" s="186">
        <v>21</v>
      </c>
      <c r="J96" s="186" t="s">
        <v>628</v>
      </c>
      <c r="K96" s="187" t="s">
        <v>629</v>
      </c>
      <c r="L96" s="188">
        <v>20678</v>
      </c>
      <c r="M96" s="193">
        <f>+L96/L$227</f>
        <v>2.9949707723122645E-3</v>
      </c>
      <c r="N96" s="215">
        <f>IF(M96&gt;N$7,1,0)</f>
        <v>0</v>
      </c>
    </row>
    <row r="97" spans="1:14" ht="15.75" customHeight="1">
      <c r="A97" s="182"/>
      <c r="B97" s="186" t="s">
        <v>349</v>
      </c>
      <c r="C97" s="186">
        <v>21</v>
      </c>
      <c r="D97" s="186" t="s">
        <v>356</v>
      </c>
      <c r="E97" s="187" t="s">
        <v>357</v>
      </c>
      <c r="F97" s="188">
        <v>253123</v>
      </c>
      <c r="G97" s="189">
        <v>90</v>
      </c>
      <c r="H97" s="186" t="s">
        <v>349</v>
      </c>
      <c r="I97" s="186">
        <v>21</v>
      </c>
      <c r="J97" s="186" t="s">
        <v>630</v>
      </c>
      <c r="K97" s="187" t="s">
        <v>631</v>
      </c>
      <c r="L97" s="188">
        <v>20612</v>
      </c>
      <c r="M97" s="193">
        <f>+L97/L$227</f>
        <v>2.9854114304526738E-3</v>
      </c>
      <c r="N97" s="215">
        <f>IF(M97&gt;N$7,1,0)</f>
        <v>0</v>
      </c>
    </row>
    <row r="98" spans="1:14" ht="15.75" customHeight="1">
      <c r="A98" s="182"/>
      <c r="B98" s="186" t="s">
        <v>349</v>
      </c>
      <c r="C98" s="186">
        <v>21</v>
      </c>
      <c r="D98" s="186" t="s">
        <v>632</v>
      </c>
      <c r="E98" s="187" t="s">
        <v>633</v>
      </c>
      <c r="F98" s="188">
        <v>15609</v>
      </c>
      <c r="G98" s="189">
        <v>91</v>
      </c>
      <c r="H98" s="186" t="s">
        <v>349</v>
      </c>
      <c r="I98" s="186">
        <v>21</v>
      </c>
      <c r="J98" s="186" t="s">
        <v>634</v>
      </c>
      <c r="K98" s="187" t="s">
        <v>635</v>
      </c>
      <c r="L98" s="188">
        <v>20596</v>
      </c>
      <c r="M98" s="193">
        <f>+L98/L$227</f>
        <v>2.9830940142442884E-3</v>
      </c>
      <c r="N98" s="215">
        <f>IF(M98&gt;N$7,1,0)</f>
        <v>0</v>
      </c>
    </row>
    <row r="99" spans="1:14" ht="15.75" customHeight="1">
      <c r="A99" s="182"/>
      <c r="B99" s="186" t="s">
        <v>349</v>
      </c>
      <c r="C99" s="186">
        <v>21</v>
      </c>
      <c r="D99" s="186" t="s">
        <v>418</v>
      </c>
      <c r="E99" s="187" t="s">
        <v>419</v>
      </c>
      <c r="F99" s="188">
        <v>66433</v>
      </c>
      <c r="G99" s="189">
        <v>92</v>
      </c>
      <c r="H99" s="186" t="s">
        <v>349</v>
      </c>
      <c r="I99" s="186">
        <v>21</v>
      </c>
      <c r="J99" s="186" t="s">
        <v>636</v>
      </c>
      <c r="K99" s="187" t="s">
        <v>637</v>
      </c>
      <c r="L99" s="188">
        <v>20393</v>
      </c>
      <c r="M99" s="193">
        <f>+L99/L$227</f>
        <v>2.953691796100397E-3</v>
      </c>
      <c r="N99" s="215">
        <f>IF(M99&gt;N$7,1,0)</f>
        <v>0</v>
      </c>
    </row>
    <row r="100" spans="1:14" ht="15.75" customHeight="1">
      <c r="A100" s="182"/>
      <c r="B100" s="186" t="s">
        <v>349</v>
      </c>
      <c r="C100" s="186">
        <v>21</v>
      </c>
      <c r="D100" s="186" t="s">
        <v>562</v>
      </c>
      <c r="E100" s="187" t="s">
        <v>563</v>
      </c>
      <c r="F100" s="188">
        <v>25440</v>
      </c>
      <c r="G100" s="189">
        <v>93</v>
      </c>
      <c r="H100" s="186" t="s">
        <v>349</v>
      </c>
      <c r="I100" s="186">
        <v>21</v>
      </c>
      <c r="J100" s="186" t="s">
        <v>638</v>
      </c>
      <c r="K100" s="187" t="s">
        <v>639</v>
      </c>
      <c r="L100" s="188">
        <v>20235</v>
      </c>
      <c r="M100" s="193">
        <f>+L100/L$227</f>
        <v>2.9308073110425898E-3</v>
      </c>
      <c r="N100" s="215">
        <f>IF(M100&gt;N$7,1,0)</f>
        <v>0</v>
      </c>
    </row>
    <row r="101" spans="1:14" ht="15.75" customHeight="1">
      <c r="A101" s="182"/>
      <c r="B101" s="186" t="s">
        <v>349</v>
      </c>
      <c r="C101" s="186">
        <v>21</v>
      </c>
      <c r="D101" s="186" t="s">
        <v>640</v>
      </c>
      <c r="E101" s="187" t="s">
        <v>641</v>
      </c>
      <c r="F101" s="188">
        <v>9819</v>
      </c>
      <c r="G101" s="189">
        <v>94</v>
      </c>
      <c r="H101" s="186" t="s">
        <v>349</v>
      </c>
      <c r="I101" s="186">
        <v>21</v>
      </c>
      <c r="J101" s="186" t="s">
        <v>642</v>
      </c>
      <c r="K101" s="187" t="s">
        <v>643</v>
      </c>
      <c r="L101" s="188">
        <v>19846</v>
      </c>
      <c r="M101" s="193">
        <f>+L101/L$227</f>
        <v>2.8744651294762163E-3</v>
      </c>
      <c r="N101" s="215">
        <f>IF(M101&gt;N$7,1,0)</f>
        <v>0</v>
      </c>
    </row>
    <row r="102" spans="1:14" ht="15.75" customHeight="1">
      <c r="A102" s="182"/>
      <c r="B102" s="186" t="s">
        <v>349</v>
      </c>
      <c r="C102" s="186">
        <v>21</v>
      </c>
      <c r="D102" s="186" t="s">
        <v>644</v>
      </c>
      <c r="E102" s="187" t="s">
        <v>645</v>
      </c>
      <c r="F102" s="188">
        <v>16124</v>
      </c>
      <c r="G102" s="189">
        <v>95</v>
      </c>
      <c r="H102" s="186" t="s">
        <v>349</v>
      </c>
      <c r="I102" s="186">
        <v>21</v>
      </c>
      <c r="J102" s="186" t="s">
        <v>512</v>
      </c>
      <c r="K102" s="187" t="s">
        <v>513</v>
      </c>
      <c r="L102" s="188">
        <v>19702</v>
      </c>
      <c r="M102" s="193">
        <f>+L102/L$227</f>
        <v>2.8536083836007463E-3</v>
      </c>
      <c r="N102" s="215">
        <f>IF(M102&gt;N$7,1,0)</f>
        <v>0</v>
      </c>
    </row>
    <row r="103" spans="1:14" ht="15.75" customHeight="1">
      <c r="A103" s="182"/>
      <c r="B103" s="186" t="s">
        <v>349</v>
      </c>
      <c r="C103" s="186">
        <v>21</v>
      </c>
      <c r="D103" s="186" t="s">
        <v>596</v>
      </c>
      <c r="E103" s="187" t="s">
        <v>597</v>
      </c>
      <c r="F103" s="188">
        <v>23232</v>
      </c>
      <c r="G103" s="189">
        <v>96</v>
      </c>
      <c r="H103" s="186" t="s">
        <v>349</v>
      </c>
      <c r="I103" s="186">
        <v>21</v>
      </c>
      <c r="J103" s="186" t="s">
        <v>646</v>
      </c>
      <c r="K103" s="187" t="s">
        <v>647</v>
      </c>
      <c r="L103" s="188">
        <v>19288</v>
      </c>
      <c r="M103" s="193">
        <f>+L103/L$227</f>
        <v>2.7936452392087704E-3</v>
      </c>
      <c r="N103" s="215">
        <f>IF(M103&gt;N$7,1,0)</f>
        <v>0</v>
      </c>
    </row>
    <row r="104" spans="1:14" ht="15.75" customHeight="1">
      <c r="A104" s="182"/>
      <c r="B104" s="186" t="s">
        <v>349</v>
      </c>
      <c r="C104" s="186">
        <v>21</v>
      </c>
      <c r="D104" s="186" t="s">
        <v>648</v>
      </c>
      <c r="E104" s="187" t="s">
        <v>649</v>
      </c>
      <c r="F104" s="188">
        <v>15827</v>
      </c>
      <c r="G104" s="189">
        <v>97</v>
      </c>
      <c r="H104" s="186" t="s">
        <v>349</v>
      </c>
      <c r="I104" s="186">
        <v>21</v>
      </c>
      <c r="J104" s="186" t="s">
        <v>650</v>
      </c>
      <c r="K104" s="187" t="s">
        <v>651</v>
      </c>
      <c r="L104" s="188">
        <v>19267</v>
      </c>
      <c r="M104" s="193">
        <f>+L104/L$227</f>
        <v>2.7906036304352643E-3</v>
      </c>
      <c r="N104" s="215">
        <f>IF(M104&gt;N$7,1,0)</f>
        <v>0</v>
      </c>
    </row>
    <row r="105" spans="1:14" ht="15.75" customHeight="1">
      <c r="A105" s="182"/>
      <c r="B105" s="186" t="s">
        <v>349</v>
      </c>
      <c r="C105" s="186">
        <v>21</v>
      </c>
      <c r="D105" s="186" t="s">
        <v>652</v>
      </c>
      <c r="E105" s="187" t="s">
        <v>653</v>
      </c>
      <c r="F105" s="188">
        <v>3431</v>
      </c>
      <c r="G105" s="189">
        <v>98</v>
      </c>
      <c r="H105" s="186" t="s">
        <v>349</v>
      </c>
      <c r="I105" s="186">
        <v>21</v>
      </c>
      <c r="J105" s="186" t="s">
        <v>654</v>
      </c>
      <c r="K105" s="187" t="s">
        <v>655</v>
      </c>
      <c r="L105" s="188">
        <v>19080</v>
      </c>
      <c r="M105" s="193">
        <f>+L105/L$227</f>
        <v>2.7635188284997583E-3</v>
      </c>
      <c r="N105" s="215">
        <f>IF(M105&gt;N$7,1,0)</f>
        <v>0</v>
      </c>
    </row>
    <row r="106" spans="1:14" ht="15.75" customHeight="1">
      <c r="A106" s="182"/>
      <c r="B106" s="186" t="s">
        <v>349</v>
      </c>
      <c r="C106" s="186">
        <v>21</v>
      </c>
      <c r="D106" s="186" t="s">
        <v>442</v>
      </c>
      <c r="E106" s="187" t="s">
        <v>443</v>
      </c>
      <c r="F106" s="188">
        <v>48992</v>
      </c>
      <c r="G106" s="189">
        <v>99</v>
      </c>
      <c r="H106" s="186" t="s">
        <v>349</v>
      </c>
      <c r="I106" s="186">
        <v>21</v>
      </c>
      <c r="J106" s="186" t="s">
        <v>656</v>
      </c>
      <c r="K106" s="187" t="s">
        <v>657</v>
      </c>
      <c r="L106" s="188">
        <v>18999</v>
      </c>
      <c r="M106" s="193">
        <f>+L106/L$227</f>
        <v>2.7517869089448066E-3</v>
      </c>
      <c r="N106" s="215">
        <f>IF(M106&gt;N$7,1,0)</f>
        <v>0</v>
      </c>
    </row>
    <row r="107" spans="1:14" ht="15.75" customHeight="1">
      <c r="A107" s="182"/>
      <c r="B107" s="186" t="s">
        <v>349</v>
      </c>
      <c r="C107" s="186">
        <v>21</v>
      </c>
      <c r="D107" s="186" t="s">
        <v>658</v>
      </c>
      <c r="E107" s="187" t="s">
        <v>659</v>
      </c>
      <c r="F107" s="188">
        <v>10602</v>
      </c>
      <c r="G107" s="189">
        <v>100</v>
      </c>
      <c r="H107" s="186" t="s">
        <v>349</v>
      </c>
      <c r="I107" s="186">
        <v>21</v>
      </c>
      <c r="J107" s="186" t="s">
        <v>506</v>
      </c>
      <c r="K107" s="187" t="s">
        <v>507</v>
      </c>
      <c r="L107" s="188">
        <v>18943</v>
      </c>
      <c r="M107" s="193">
        <f>+L107/L$227</f>
        <v>2.7436759522154572E-3</v>
      </c>
      <c r="N107" s="215">
        <f>IF(M107&gt;N$7,1,0)</f>
        <v>0</v>
      </c>
    </row>
    <row r="108" spans="1:14" ht="15.75" customHeight="1">
      <c r="A108" s="182"/>
      <c r="B108" s="186" t="s">
        <v>349</v>
      </c>
      <c r="C108" s="186">
        <v>21</v>
      </c>
      <c r="D108" s="186" t="s">
        <v>660</v>
      </c>
      <c r="E108" s="187" t="s">
        <v>661</v>
      </c>
      <c r="F108" s="188">
        <v>8716</v>
      </c>
      <c r="G108" s="189">
        <v>101</v>
      </c>
      <c r="H108" s="186" t="s">
        <v>349</v>
      </c>
      <c r="I108" s="186">
        <v>21</v>
      </c>
      <c r="J108" s="186" t="s">
        <v>662</v>
      </c>
      <c r="K108" s="187" t="s">
        <v>663</v>
      </c>
      <c r="L108" s="188">
        <v>18938</v>
      </c>
      <c r="M108" s="193">
        <f>+L108/L$227</f>
        <v>2.7429517596503365E-3</v>
      </c>
      <c r="N108" s="215">
        <f>IF(M108&gt;N$7,1,0)</f>
        <v>0</v>
      </c>
    </row>
    <row r="109" spans="1:14" ht="15.75" customHeight="1">
      <c r="A109" s="182"/>
      <c r="B109" s="186" t="s">
        <v>349</v>
      </c>
      <c r="C109" s="186">
        <v>21</v>
      </c>
      <c r="D109" s="186" t="s">
        <v>664</v>
      </c>
      <c r="E109" s="187" t="s">
        <v>665</v>
      </c>
      <c r="F109" s="188">
        <v>15893</v>
      </c>
      <c r="G109" s="189">
        <v>102</v>
      </c>
      <c r="H109" s="186" t="s">
        <v>349</v>
      </c>
      <c r="I109" s="186">
        <v>21</v>
      </c>
      <c r="J109" s="186" t="s">
        <v>666</v>
      </c>
      <c r="K109" s="187" t="s">
        <v>667</v>
      </c>
      <c r="L109" s="188">
        <v>18607</v>
      </c>
      <c r="M109" s="193">
        <f>+L109/L$227</f>
        <v>2.6950102118393606E-3</v>
      </c>
      <c r="N109" s="215">
        <f>IF(M109&gt;N$7,1,0)</f>
        <v>0</v>
      </c>
    </row>
    <row r="110" spans="1:14" ht="15.75" customHeight="1">
      <c r="A110" s="182"/>
      <c r="B110" s="186" t="s">
        <v>349</v>
      </c>
      <c r="C110" s="186">
        <v>21</v>
      </c>
      <c r="D110" s="186" t="s">
        <v>668</v>
      </c>
      <c r="E110" s="187" t="s">
        <v>669</v>
      </c>
      <c r="F110" s="188">
        <v>11020</v>
      </c>
      <c r="G110" s="189">
        <v>103</v>
      </c>
      <c r="H110" s="186" t="s">
        <v>349</v>
      </c>
      <c r="I110" s="186">
        <v>21</v>
      </c>
      <c r="J110" s="186" t="s">
        <v>582</v>
      </c>
      <c r="K110" s="187" t="s">
        <v>583</v>
      </c>
      <c r="L110" s="188">
        <v>18573</v>
      </c>
      <c r="M110" s="193">
        <f>+L110/L$227</f>
        <v>2.6900857023965416E-3</v>
      </c>
      <c r="N110" s="215">
        <f>IF(M110&gt;N$7,1,0)</f>
        <v>0</v>
      </c>
    </row>
    <row r="111" spans="1:14" ht="15.75" customHeight="1">
      <c r="A111" s="182"/>
      <c r="B111" s="186" t="s">
        <v>349</v>
      </c>
      <c r="C111" s="186">
        <v>21</v>
      </c>
      <c r="D111" s="186" t="s">
        <v>670</v>
      </c>
      <c r="E111" s="187" t="s">
        <v>671</v>
      </c>
      <c r="F111" s="188">
        <v>11111</v>
      </c>
      <c r="G111" s="189">
        <v>104</v>
      </c>
      <c r="H111" s="186" t="s">
        <v>349</v>
      </c>
      <c r="I111" s="186">
        <v>21</v>
      </c>
      <c r="J111" s="186" t="s">
        <v>672</v>
      </c>
      <c r="K111" s="187" t="s">
        <v>673</v>
      </c>
      <c r="L111" s="188">
        <v>18549</v>
      </c>
      <c r="M111" s="193">
        <f>+L111/L$227</f>
        <v>2.686609578083963E-3</v>
      </c>
      <c r="N111" s="215">
        <f>IF(M111&gt;N$7,1,0)</f>
        <v>0</v>
      </c>
    </row>
    <row r="112" spans="1:14" ht="15.75" customHeight="1">
      <c r="A112" s="182"/>
      <c r="B112" s="186" t="s">
        <v>349</v>
      </c>
      <c r="C112" s="186">
        <v>21</v>
      </c>
      <c r="D112" s="186" t="s">
        <v>674</v>
      </c>
      <c r="E112" s="187" t="s">
        <v>675</v>
      </c>
      <c r="F112" s="188">
        <v>7359</v>
      </c>
      <c r="G112" s="189">
        <v>105</v>
      </c>
      <c r="H112" s="186" t="s">
        <v>349</v>
      </c>
      <c r="I112" s="186">
        <v>21</v>
      </c>
      <c r="J112" s="186" t="s">
        <v>676</v>
      </c>
      <c r="K112" s="187" t="s">
        <v>677</v>
      </c>
      <c r="L112" s="188">
        <v>18420</v>
      </c>
      <c r="M112" s="193">
        <f>+L112/L$227</f>
        <v>2.6679254099038546E-3</v>
      </c>
      <c r="N112" s="215">
        <f>IF(M112&gt;N$7,1,0)</f>
        <v>0</v>
      </c>
    </row>
    <row r="113" spans="1:14" ht="15.75" customHeight="1">
      <c r="A113" s="182"/>
      <c r="B113" s="186" t="s">
        <v>349</v>
      </c>
      <c r="C113" s="186">
        <v>21</v>
      </c>
      <c r="D113" s="186" t="s">
        <v>678</v>
      </c>
      <c r="E113" s="187" t="s">
        <v>679</v>
      </c>
      <c r="F113" s="188">
        <v>11642</v>
      </c>
      <c r="G113" s="189">
        <v>106</v>
      </c>
      <c r="H113" s="186" t="s">
        <v>349</v>
      </c>
      <c r="I113" s="186">
        <v>21</v>
      </c>
      <c r="J113" s="186" t="s">
        <v>680</v>
      </c>
      <c r="K113" s="187" t="s">
        <v>681</v>
      </c>
      <c r="L113" s="188">
        <v>18406</v>
      </c>
      <c r="M113" s="193">
        <f>+L113/L$227</f>
        <v>2.6658976707215174E-3</v>
      </c>
      <c r="N113" s="215">
        <f>IF(M113&gt;N$7,1,0)</f>
        <v>0</v>
      </c>
    </row>
    <row r="114" spans="1:14" ht="15.75" customHeight="1">
      <c r="A114" s="182"/>
      <c r="B114" s="186" t="s">
        <v>349</v>
      </c>
      <c r="C114" s="186">
        <v>21</v>
      </c>
      <c r="D114" s="186" t="s">
        <v>682</v>
      </c>
      <c r="E114" s="187" t="s">
        <v>683</v>
      </c>
      <c r="F114" s="188">
        <v>11871</v>
      </c>
      <c r="G114" s="189">
        <v>107</v>
      </c>
      <c r="H114" s="186" t="s">
        <v>349</v>
      </c>
      <c r="I114" s="186">
        <v>21</v>
      </c>
      <c r="J114" s="186" t="s">
        <v>440</v>
      </c>
      <c r="K114" s="187" t="s">
        <v>441</v>
      </c>
      <c r="L114" s="188">
        <v>18365</v>
      </c>
      <c r="M114" s="193">
        <f>+L114/L$227</f>
        <v>2.6599592916875295E-3</v>
      </c>
      <c r="N114" s="215">
        <f>IF(M114&gt;N$7,1,0)</f>
        <v>0</v>
      </c>
    </row>
    <row r="115" spans="1:14" ht="15.75" customHeight="1">
      <c r="A115" s="182"/>
      <c r="B115" s="186" t="s">
        <v>349</v>
      </c>
      <c r="C115" s="186">
        <v>21</v>
      </c>
      <c r="D115" s="186" t="s">
        <v>684</v>
      </c>
      <c r="E115" s="187" t="s">
        <v>685</v>
      </c>
      <c r="F115" s="188">
        <v>6788</v>
      </c>
      <c r="G115" s="189">
        <v>108</v>
      </c>
      <c r="H115" s="186" t="s">
        <v>349</v>
      </c>
      <c r="I115" s="186">
        <v>21</v>
      </c>
      <c r="J115" s="186" t="s">
        <v>686</v>
      </c>
      <c r="K115" s="187" t="s">
        <v>687</v>
      </c>
      <c r="L115" s="188">
        <v>18256</v>
      </c>
      <c r="M115" s="193">
        <f>+L115/L$227</f>
        <v>2.6441718937679029E-3</v>
      </c>
      <c r="N115" s="215">
        <f>IF(M115&gt;N$7,1,0)</f>
        <v>0</v>
      </c>
    </row>
    <row r="116" spans="1:14" ht="15.75" customHeight="1">
      <c r="A116" s="182"/>
      <c r="B116" s="186" t="s">
        <v>349</v>
      </c>
      <c r="C116" s="186">
        <v>21</v>
      </c>
      <c r="D116" s="186" t="s">
        <v>650</v>
      </c>
      <c r="E116" s="187" t="s">
        <v>651</v>
      </c>
      <c r="F116" s="188">
        <v>19267</v>
      </c>
      <c r="G116" s="189">
        <v>109</v>
      </c>
      <c r="H116" s="186" t="s">
        <v>349</v>
      </c>
      <c r="I116" s="186">
        <v>21</v>
      </c>
      <c r="J116" s="186" t="s">
        <v>688</v>
      </c>
      <c r="K116" s="187" t="s">
        <v>689</v>
      </c>
      <c r="L116" s="188">
        <v>18182</v>
      </c>
      <c r="M116" s="193">
        <f>+L116/L$227</f>
        <v>2.6334538438041199E-3</v>
      </c>
      <c r="N116" s="215">
        <f>IF(M116&gt;N$7,1,0)</f>
        <v>0</v>
      </c>
    </row>
    <row r="117" spans="1:14" ht="15.75" customHeight="1">
      <c r="A117" s="182"/>
      <c r="B117" s="186" t="s">
        <v>349</v>
      </c>
      <c r="C117" s="186">
        <v>21</v>
      </c>
      <c r="D117" s="186" t="s">
        <v>624</v>
      </c>
      <c r="E117" s="187" t="s">
        <v>625</v>
      </c>
      <c r="F117" s="188">
        <v>20815</v>
      </c>
      <c r="G117" s="189">
        <v>110</v>
      </c>
      <c r="H117" s="186" t="s">
        <v>349</v>
      </c>
      <c r="I117" s="186">
        <v>21</v>
      </c>
      <c r="J117" s="186" t="s">
        <v>690</v>
      </c>
      <c r="K117" s="187" t="s">
        <v>691</v>
      </c>
      <c r="L117" s="188">
        <v>18095</v>
      </c>
      <c r="M117" s="193">
        <f>+L117/L$227</f>
        <v>2.6208528931710236E-3</v>
      </c>
      <c r="N117" s="215">
        <f>IF(M117&gt;N$7,1,0)</f>
        <v>0</v>
      </c>
    </row>
    <row r="118" spans="1:14" ht="15.75" customHeight="1">
      <c r="A118" s="182"/>
      <c r="B118" s="186" t="s">
        <v>349</v>
      </c>
      <c r="C118" s="186">
        <v>21</v>
      </c>
      <c r="D118" s="186" t="s">
        <v>692</v>
      </c>
      <c r="E118" s="187" t="s">
        <v>693</v>
      </c>
      <c r="F118" s="188">
        <v>7658</v>
      </c>
      <c r="G118" s="189">
        <v>111</v>
      </c>
      <c r="H118" s="186" t="s">
        <v>349</v>
      </c>
      <c r="I118" s="186">
        <v>21</v>
      </c>
      <c r="J118" s="186" t="s">
        <v>400</v>
      </c>
      <c r="K118" s="187" t="s">
        <v>401</v>
      </c>
      <c r="L118" s="188">
        <v>17948</v>
      </c>
      <c r="M118" s="193">
        <f>+L118/L$227</f>
        <v>2.5995616317564811E-3</v>
      </c>
      <c r="N118" s="215">
        <f>IF(M118&gt;N$7,1,0)</f>
        <v>0</v>
      </c>
    </row>
    <row r="119" spans="1:14" ht="15.75" customHeight="1">
      <c r="A119" s="182"/>
      <c r="B119" s="186" t="s">
        <v>349</v>
      </c>
      <c r="C119" s="186">
        <v>21</v>
      </c>
      <c r="D119" s="186" t="s">
        <v>694</v>
      </c>
      <c r="E119" s="187" t="s">
        <v>695</v>
      </c>
      <c r="F119" s="188">
        <v>15734</v>
      </c>
      <c r="G119" s="189">
        <v>112</v>
      </c>
      <c r="H119" s="186" t="s">
        <v>349</v>
      </c>
      <c r="I119" s="186">
        <v>21</v>
      </c>
      <c r="J119" s="186" t="s">
        <v>696</v>
      </c>
      <c r="K119" s="187" t="s">
        <v>697</v>
      </c>
      <c r="L119" s="188">
        <v>17773</v>
      </c>
      <c r="M119" s="193">
        <f>+L119/L$227</f>
        <v>2.5742148919772642E-3</v>
      </c>
      <c r="N119" s="215">
        <f>IF(M119&gt;N$7,1,0)</f>
        <v>0</v>
      </c>
    </row>
    <row r="120" spans="1:14" ht="15.75" customHeight="1">
      <c r="A120" s="182"/>
      <c r="B120" s="186" t="s">
        <v>349</v>
      </c>
      <c r="C120" s="186">
        <v>21</v>
      </c>
      <c r="D120" s="186" t="s">
        <v>698</v>
      </c>
      <c r="E120" s="187" t="s">
        <v>699</v>
      </c>
      <c r="F120" s="188">
        <v>16375</v>
      </c>
      <c r="G120" s="189">
        <v>113</v>
      </c>
      <c r="H120" s="186" t="s">
        <v>349</v>
      </c>
      <c r="I120" s="186">
        <v>21</v>
      </c>
      <c r="J120" s="186" t="s">
        <v>600</v>
      </c>
      <c r="K120" s="187" t="s">
        <v>601</v>
      </c>
      <c r="L120" s="188">
        <v>17747</v>
      </c>
      <c r="M120" s="193">
        <f>+L120/L$227</f>
        <v>2.5704490906386379E-3</v>
      </c>
      <c r="N120" s="215">
        <f>IF(M120&gt;N$7,1,0)</f>
        <v>0</v>
      </c>
    </row>
    <row r="121" spans="1:14" ht="15.75" customHeight="1">
      <c r="A121" s="182"/>
      <c r="B121" s="186" t="s">
        <v>349</v>
      </c>
      <c r="C121" s="186">
        <v>21</v>
      </c>
      <c r="D121" s="186" t="s">
        <v>604</v>
      </c>
      <c r="E121" s="187" t="s">
        <v>605</v>
      </c>
      <c r="F121" s="188">
        <v>22822</v>
      </c>
      <c r="G121" s="189">
        <v>114</v>
      </c>
      <c r="H121" s="186" t="s">
        <v>349</v>
      </c>
      <c r="I121" s="186">
        <v>21</v>
      </c>
      <c r="J121" s="186" t="s">
        <v>700</v>
      </c>
      <c r="K121" s="187" t="s">
        <v>701</v>
      </c>
      <c r="L121" s="188">
        <v>17663</v>
      </c>
      <c r="M121" s="193">
        <f>+L121/L$227</f>
        <v>2.5582826555446136E-3</v>
      </c>
      <c r="N121" s="215">
        <f>IF(M121&gt;N$7,1,0)</f>
        <v>0</v>
      </c>
    </row>
    <row r="122" spans="1:14" ht="15.75" customHeight="1">
      <c r="A122" s="182"/>
      <c r="B122" s="186" t="s">
        <v>349</v>
      </c>
      <c r="C122" s="186">
        <v>21</v>
      </c>
      <c r="D122" s="186" t="s">
        <v>508</v>
      </c>
      <c r="E122" s="187" t="s">
        <v>509</v>
      </c>
      <c r="F122" s="188">
        <v>32988</v>
      </c>
      <c r="G122" s="189">
        <v>115</v>
      </c>
      <c r="H122" s="186" t="s">
        <v>349</v>
      </c>
      <c r="I122" s="186">
        <v>21</v>
      </c>
      <c r="J122" s="186" t="s">
        <v>594</v>
      </c>
      <c r="K122" s="187" t="s">
        <v>595</v>
      </c>
      <c r="L122" s="188">
        <v>17579</v>
      </c>
      <c r="M122" s="193">
        <f>+L122/L$227</f>
        <v>2.5461162204505898E-3</v>
      </c>
      <c r="N122" s="215">
        <f>IF(M122&gt;N$7,1,0)</f>
        <v>0</v>
      </c>
    </row>
    <row r="123" spans="1:14" ht="15.75" customHeight="1">
      <c r="A123" s="182"/>
      <c r="B123" s="186" t="s">
        <v>349</v>
      </c>
      <c r="C123" s="186">
        <v>21</v>
      </c>
      <c r="D123" s="186" t="s">
        <v>702</v>
      </c>
      <c r="E123" s="187" t="s">
        <v>703</v>
      </c>
      <c r="F123" s="188">
        <v>16169</v>
      </c>
      <c r="G123" s="189">
        <v>116</v>
      </c>
      <c r="H123" s="186" t="s">
        <v>349</v>
      </c>
      <c r="I123" s="186">
        <v>21</v>
      </c>
      <c r="J123" s="186" t="s">
        <v>430</v>
      </c>
      <c r="K123" s="187" t="s">
        <v>431</v>
      </c>
      <c r="L123" s="188">
        <v>17335</v>
      </c>
      <c r="M123" s="193">
        <f>+L123/L$227</f>
        <v>2.5107756232727102E-3</v>
      </c>
      <c r="N123" s="215">
        <f>IF(M123&gt;N$7,1,0)</f>
        <v>0</v>
      </c>
    </row>
    <row r="124" spans="1:14" ht="15.75" customHeight="1">
      <c r="A124" s="182"/>
      <c r="B124" s="186" t="s">
        <v>349</v>
      </c>
      <c r="C124" s="186">
        <v>21</v>
      </c>
      <c r="D124" s="186" t="s">
        <v>704</v>
      </c>
      <c r="E124" s="187" t="s">
        <v>705</v>
      </c>
      <c r="F124" s="188">
        <v>8284</v>
      </c>
      <c r="G124" s="189">
        <v>117</v>
      </c>
      <c r="H124" s="186" t="s">
        <v>349</v>
      </c>
      <c r="I124" s="186">
        <v>21</v>
      </c>
      <c r="J124" s="186" t="s">
        <v>568</v>
      </c>
      <c r="K124" s="187" t="s">
        <v>569</v>
      </c>
      <c r="L124" s="188">
        <v>17029</v>
      </c>
      <c r="M124" s="193">
        <f>+L124/L$227</f>
        <v>2.4664550382873366E-3</v>
      </c>
      <c r="N124" s="215">
        <f>IF(M124&gt;N$7,1,0)</f>
        <v>0</v>
      </c>
    </row>
    <row r="125" spans="1:14" ht="15.75" customHeight="1">
      <c r="A125" s="182"/>
      <c r="B125" s="186" t="s">
        <v>349</v>
      </c>
      <c r="C125" s="186">
        <v>21</v>
      </c>
      <c r="D125" s="186" t="s">
        <v>634</v>
      </c>
      <c r="E125" s="187" t="s">
        <v>635</v>
      </c>
      <c r="F125" s="188">
        <v>20596</v>
      </c>
      <c r="G125" s="189">
        <v>118</v>
      </c>
      <c r="H125" s="186" t="s">
        <v>349</v>
      </c>
      <c r="I125" s="186">
        <v>21</v>
      </c>
      <c r="J125" s="186" t="s">
        <v>426</v>
      </c>
      <c r="K125" s="187" t="s">
        <v>427</v>
      </c>
      <c r="L125" s="188">
        <v>16553</v>
      </c>
      <c r="M125" s="193">
        <f>+L125/L$227</f>
        <v>2.3975119060878668E-3</v>
      </c>
      <c r="N125" s="215">
        <f>IF(M125&gt;N$7,1,0)</f>
        <v>0</v>
      </c>
    </row>
    <row r="126" spans="1:14" ht="15.75" customHeight="1">
      <c r="A126" s="182"/>
      <c r="B126" s="186" t="s">
        <v>349</v>
      </c>
      <c r="C126" s="186">
        <v>21</v>
      </c>
      <c r="D126" s="186" t="s">
        <v>552</v>
      </c>
      <c r="E126" s="187" t="s">
        <v>553</v>
      </c>
      <c r="F126" s="188">
        <v>27507</v>
      </c>
      <c r="G126" s="189">
        <v>119</v>
      </c>
      <c r="H126" s="186" t="s">
        <v>349</v>
      </c>
      <c r="I126" s="186">
        <v>21</v>
      </c>
      <c r="J126" s="186" t="s">
        <v>602</v>
      </c>
      <c r="K126" s="187" t="s">
        <v>603</v>
      </c>
      <c r="L126" s="188">
        <v>16456</v>
      </c>
      <c r="M126" s="193">
        <f>+L126/L$227</f>
        <v>2.3834625703245296E-3</v>
      </c>
      <c r="N126" s="215">
        <f>IF(M126&gt;N$7,1,0)</f>
        <v>0</v>
      </c>
    </row>
    <row r="127" spans="1:14" ht="15.75" customHeight="1">
      <c r="A127" s="182"/>
      <c r="B127" s="186" t="s">
        <v>349</v>
      </c>
      <c r="C127" s="186">
        <v>21</v>
      </c>
      <c r="D127" s="186" t="s">
        <v>706</v>
      </c>
      <c r="E127" s="187" t="s">
        <v>707</v>
      </c>
      <c r="F127" s="188">
        <v>14632</v>
      </c>
      <c r="G127" s="189">
        <v>120</v>
      </c>
      <c r="H127" s="186" t="s">
        <v>349</v>
      </c>
      <c r="I127" s="186">
        <v>21</v>
      </c>
      <c r="J127" s="186" t="s">
        <v>698</v>
      </c>
      <c r="K127" s="187" t="s">
        <v>699</v>
      </c>
      <c r="L127" s="188">
        <v>16375</v>
      </c>
      <c r="M127" s="193">
        <f>+L127/L$227</f>
        <v>2.3717306507695778E-3</v>
      </c>
      <c r="N127" s="215">
        <f>IF(M127&gt;N$7,1,0)</f>
        <v>0</v>
      </c>
    </row>
    <row r="128" spans="1:14" ht="15.75" customHeight="1">
      <c r="A128" s="182"/>
      <c r="B128" s="186" t="s">
        <v>349</v>
      </c>
      <c r="C128" s="186">
        <v>21</v>
      </c>
      <c r="D128" s="186" t="s">
        <v>514</v>
      </c>
      <c r="E128" s="187" t="s">
        <v>515</v>
      </c>
      <c r="F128" s="188">
        <v>32833</v>
      </c>
      <c r="G128" s="189">
        <v>121</v>
      </c>
      <c r="H128" s="186" t="s">
        <v>349</v>
      </c>
      <c r="I128" s="186">
        <v>21</v>
      </c>
      <c r="J128" s="186" t="s">
        <v>702</v>
      </c>
      <c r="K128" s="187" t="s">
        <v>703</v>
      </c>
      <c r="L128" s="188">
        <v>16169</v>
      </c>
      <c r="M128" s="193">
        <f>+L128/L$227</f>
        <v>2.341893917086614E-3</v>
      </c>
      <c r="N128" s="215">
        <f>IF(M128&gt;N$7,1,0)</f>
        <v>0</v>
      </c>
    </row>
    <row r="129" spans="1:14" ht="15.75" customHeight="1">
      <c r="A129" s="182"/>
      <c r="B129" s="186" t="s">
        <v>349</v>
      </c>
      <c r="C129" s="186">
        <v>21</v>
      </c>
      <c r="D129" s="186" t="s">
        <v>708</v>
      </c>
      <c r="E129" s="187" t="s">
        <v>709</v>
      </c>
      <c r="F129" s="188">
        <v>9026</v>
      </c>
      <c r="G129" s="189">
        <v>122</v>
      </c>
      <c r="H129" s="186" t="s">
        <v>349</v>
      </c>
      <c r="I129" s="186">
        <v>21</v>
      </c>
      <c r="J129" s="186" t="s">
        <v>644</v>
      </c>
      <c r="K129" s="187" t="s">
        <v>645</v>
      </c>
      <c r="L129" s="188">
        <v>16124</v>
      </c>
      <c r="M129" s="193">
        <f>+L129/L$227</f>
        <v>2.3353761840005293E-3</v>
      </c>
      <c r="N129" s="215">
        <f>IF(M129&gt;N$7,1,0)</f>
        <v>0</v>
      </c>
    </row>
    <row r="130" spans="1:14" ht="15.75" customHeight="1">
      <c r="A130" s="182"/>
      <c r="B130" s="186" t="s">
        <v>349</v>
      </c>
      <c r="C130" s="186">
        <v>21</v>
      </c>
      <c r="D130" s="186" t="s">
        <v>662</v>
      </c>
      <c r="E130" s="187" t="s">
        <v>663</v>
      </c>
      <c r="F130" s="188">
        <v>18938</v>
      </c>
      <c r="G130" s="189">
        <v>123</v>
      </c>
      <c r="H130" s="186" t="s">
        <v>349</v>
      </c>
      <c r="I130" s="186">
        <v>21</v>
      </c>
      <c r="J130" s="186" t="s">
        <v>664</v>
      </c>
      <c r="K130" s="187" t="s">
        <v>665</v>
      </c>
      <c r="L130" s="188">
        <v>15893</v>
      </c>
      <c r="M130" s="193">
        <f>+L130/L$227</f>
        <v>2.3019184874919635E-3</v>
      </c>
      <c r="N130" s="215">
        <f>IF(M130&gt;N$7,1,0)</f>
        <v>0</v>
      </c>
    </row>
    <row r="131" spans="1:14" ht="15.75" customHeight="1">
      <c r="A131" s="182"/>
      <c r="B131" s="186" t="s">
        <v>349</v>
      </c>
      <c r="C131" s="186">
        <v>21</v>
      </c>
      <c r="D131" s="186" t="s">
        <v>710</v>
      </c>
      <c r="E131" s="187" t="s">
        <v>711</v>
      </c>
      <c r="F131" s="188">
        <v>14012</v>
      </c>
      <c r="G131" s="189">
        <v>124</v>
      </c>
      <c r="H131" s="186" t="s">
        <v>349</v>
      </c>
      <c r="I131" s="186">
        <v>21</v>
      </c>
      <c r="J131" s="186" t="s">
        <v>476</v>
      </c>
      <c r="K131" s="187" t="s">
        <v>477</v>
      </c>
      <c r="L131" s="188">
        <v>15855</v>
      </c>
      <c r="M131" s="193">
        <f>+L131/L$227</f>
        <v>2.2964146239970477E-3</v>
      </c>
      <c r="N131" s="215">
        <f>IF(M131&gt;N$7,1,0)</f>
        <v>0</v>
      </c>
    </row>
    <row r="132" spans="1:14" ht="15.75" customHeight="1">
      <c r="A132" s="182"/>
      <c r="B132" s="186" t="s">
        <v>349</v>
      </c>
      <c r="C132" s="186">
        <v>21</v>
      </c>
      <c r="D132" s="186" t="s">
        <v>712</v>
      </c>
      <c r="E132" s="187" t="s">
        <v>713</v>
      </c>
      <c r="F132" s="188">
        <v>5243</v>
      </c>
      <c r="G132" s="189">
        <v>125</v>
      </c>
      <c r="H132" s="186" t="s">
        <v>349</v>
      </c>
      <c r="I132" s="186">
        <v>21</v>
      </c>
      <c r="J132" s="186" t="s">
        <v>648</v>
      </c>
      <c r="K132" s="187" t="s">
        <v>649</v>
      </c>
      <c r="L132" s="188">
        <v>15827</v>
      </c>
      <c r="M132" s="193">
        <f>+L132/L$227</f>
        <v>2.2923591456323728E-3</v>
      </c>
      <c r="N132" s="215">
        <f>IF(M132&gt;N$7,1,0)</f>
        <v>0</v>
      </c>
    </row>
    <row r="133" spans="1:14" ht="15.75" customHeight="1">
      <c r="A133" s="182"/>
      <c r="B133" s="186" t="s">
        <v>349</v>
      </c>
      <c r="C133" s="186">
        <v>21</v>
      </c>
      <c r="D133" s="186" t="s">
        <v>714</v>
      </c>
      <c r="E133" s="187" t="s">
        <v>715</v>
      </c>
      <c r="F133" s="188">
        <v>4592</v>
      </c>
      <c r="G133" s="189">
        <v>126</v>
      </c>
      <c r="H133" s="186" t="s">
        <v>349</v>
      </c>
      <c r="I133" s="186">
        <v>21</v>
      </c>
      <c r="J133" s="186" t="s">
        <v>554</v>
      </c>
      <c r="K133" s="187" t="s">
        <v>555</v>
      </c>
      <c r="L133" s="188">
        <v>15782</v>
      </c>
      <c r="M133" s="193">
        <f>+L133/L$227</f>
        <v>2.2858414125462886E-3</v>
      </c>
      <c r="N133" s="215">
        <f>IF(M133&gt;N$7,1,0)</f>
        <v>0</v>
      </c>
    </row>
    <row r="134" spans="1:14" ht="15.75" customHeight="1">
      <c r="A134" s="182"/>
      <c r="B134" s="186" t="s">
        <v>349</v>
      </c>
      <c r="C134" s="186">
        <v>21</v>
      </c>
      <c r="D134" s="186" t="s">
        <v>636</v>
      </c>
      <c r="E134" s="187" t="s">
        <v>637</v>
      </c>
      <c r="F134" s="188">
        <v>20393</v>
      </c>
      <c r="G134" s="189">
        <v>127</v>
      </c>
      <c r="H134" s="186" t="s">
        <v>349</v>
      </c>
      <c r="I134" s="186">
        <v>21</v>
      </c>
      <c r="J134" s="186" t="s">
        <v>694</v>
      </c>
      <c r="K134" s="187" t="s">
        <v>695</v>
      </c>
      <c r="L134" s="188">
        <v>15734</v>
      </c>
      <c r="M134" s="193">
        <f>+L134/L$227</f>
        <v>2.278889163921132E-3</v>
      </c>
      <c r="N134" s="215">
        <f>IF(M134&gt;N$7,1,0)</f>
        <v>0</v>
      </c>
    </row>
    <row r="135" spans="1:14" ht="15.75" customHeight="1">
      <c r="A135" s="182"/>
      <c r="B135" s="186" t="s">
        <v>349</v>
      </c>
      <c r="C135" s="186">
        <v>21</v>
      </c>
      <c r="D135" s="186" t="s">
        <v>654</v>
      </c>
      <c r="E135" s="187" t="s">
        <v>655</v>
      </c>
      <c r="F135" s="188">
        <v>19080</v>
      </c>
      <c r="G135" s="189">
        <v>128</v>
      </c>
      <c r="H135" s="186" t="s">
        <v>349</v>
      </c>
      <c r="I135" s="186">
        <v>21</v>
      </c>
      <c r="J135" s="186" t="s">
        <v>632</v>
      </c>
      <c r="K135" s="187" t="s">
        <v>633</v>
      </c>
      <c r="L135" s="188">
        <v>15609</v>
      </c>
      <c r="M135" s="193">
        <f>+L135/L$227</f>
        <v>2.2607843497931199E-3</v>
      </c>
      <c r="N135" s="215">
        <f>IF(M135&gt;N$7,1,0)</f>
        <v>0</v>
      </c>
    </row>
    <row r="136" spans="1:14" ht="15.75" customHeight="1">
      <c r="A136" s="182"/>
      <c r="B136" s="186" t="s">
        <v>349</v>
      </c>
      <c r="C136" s="186">
        <v>21</v>
      </c>
      <c r="D136" s="186" t="s">
        <v>716</v>
      </c>
      <c r="E136" s="187" t="s">
        <v>717</v>
      </c>
      <c r="F136" s="188">
        <v>14299</v>
      </c>
      <c r="G136" s="189">
        <v>129</v>
      </c>
      <c r="H136" s="186" t="s">
        <v>349</v>
      </c>
      <c r="I136" s="186">
        <v>21</v>
      </c>
      <c r="J136" s="186" t="s">
        <v>718</v>
      </c>
      <c r="K136" s="187" t="s">
        <v>719</v>
      </c>
      <c r="L136" s="188">
        <v>15609</v>
      </c>
      <c r="M136" s="193">
        <f>+L136/L$227</f>
        <v>2.2607843497931199E-3</v>
      </c>
      <c r="N136" s="215">
        <f>IF(M136&gt;N$7,1,0)</f>
        <v>0</v>
      </c>
    </row>
    <row r="137" spans="1:14" ht="15.75" customHeight="1">
      <c r="A137" s="182"/>
      <c r="B137" s="186" t="s">
        <v>349</v>
      </c>
      <c r="C137" s="186">
        <v>21</v>
      </c>
      <c r="D137" s="186" t="s">
        <v>376</v>
      </c>
      <c r="E137" s="187" t="s">
        <v>377</v>
      </c>
      <c r="F137" s="188">
        <v>117877</v>
      </c>
      <c r="G137" s="189">
        <v>130</v>
      </c>
      <c r="H137" s="186" t="s">
        <v>349</v>
      </c>
      <c r="I137" s="186">
        <v>21</v>
      </c>
      <c r="J137" s="186" t="s">
        <v>720</v>
      </c>
      <c r="K137" s="187" t="s">
        <v>721</v>
      </c>
      <c r="L137" s="188">
        <v>15520</v>
      </c>
      <c r="M137" s="193">
        <f>+L137/L$227</f>
        <v>2.2478937221339754E-3</v>
      </c>
      <c r="N137" s="215">
        <f>IF(M137&gt;N$7,1,0)</f>
        <v>0</v>
      </c>
    </row>
    <row r="138" spans="1:14" ht="15.75" customHeight="1">
      <c r="A138" s="182"/>
      <c r="B138" s="186" t="s">
        <v>349</v>
      </c>
      <c r="C138" s="186">
        <v>21</v>
      </c>
      <c r="D138" s="186" t="s">
        <v>646</v>
      </c>
      <c r="E138" s="187" t="s">
        <v>647</v>
      </c>
      <c r="F138" s="188">
        <v>19288</v>
      </c>
      <c r="G138" s="189">
        <v>131</v>
      </c>
      <c r="H138" s="186" t="s">
        <v>349</v>
      </c>
      <c r="I138" s="186">
        <v>21</v>
      </c>
      <c r="J138" s="186" t="s">
        <v>722</v>
      </c>
      <c r="K138" s="187" t="s">
        <v>723</v>
      </c>
      <c r="L138" s="188">
        <v>15375</v>
      </c>
      <c r="M138" s="193">
        <f>+L138/L$227</f>
        <v>2.2268921377454815E-3</v>
      </c>
      <c r="N138" s="215">
        <f>IF(M138&gt;N$7,1,0)</f>
        <v>0</v>
      </c>
    </row>
    <row r="139" spans="1:14" ht="15.75" customHeight="1">
      <c r="A139" s="182"/>
      <c r="B139" s="186" t="s">
        <v>349</v>
      </c>
      <c r="C139" s="186">
        <v>21</v>
      </c>
      <c r="D139" s="186" t="s">
        <v>618</v>
      </c>
      <c r="E139" s="187" t="s">
        <v>619</v>
      </c>
      <c r="F139" s="188">
        <v>20892</v>
      </c>
      <c r="G139" s="189">
        <v>132</v>
      </c>
      <c r="H139" s="186" t="s">
        <v>349</v>
      </c>
      <c r="I139" s="186">
        <v>21</v>
      </c>
      <c r="J139" s="186" t="s">
        <v>396</v>
      </c>
      <c r="K139" s="187" t="s">
        <v>397</v>
      </c>
      <c r="L139" s="188">
        <v>15286</v>
      </c>
      <c r="M139" s="193">
        <f>+L139/L$227</f>
        <v>2.2140015100863366E-3</v>
      </c>
      <c r="N139" s="215">
        <f>IF(M139&gt;N$7,1,0)</f>
        <v>0</v>
      </c>
    </row>
    <row r="140" spans="1:14" ht="15.75" customHeight="1">
      <c r="A140" s="182"/>
      <c r="B140" s="186" t="s">
        <v>349</v>
      </c>
      <c r="C140" s="186">
        <v>21</v>
      </c>
      <c r="D140" s="186" t="s">
        <v>500</v>
      </c>
      <c r="E140" s="187" t="s">
        <v>501</v>
      </c>
      <c r="F140" s="188">
        <v>34146</v>
      </c>
      <c r="G140" s="189">
        <v>133</v>
      </c>
      <c r="H140" s="186" t="s">
        <v>349</v>
      </c>
      <c r="I140" s="186">
        <v>21</v>
      </c>
      <c r="J140" s="186" t="s">
        <v>588</v>
      </c>
      <c r="K140" s="187" t="s">
        <v>589</v>
      </c>
      <c r="L140" s="188">
        <v>15239</v>
      </c>
      <c r="M140" s="193">
        <f>+L140/L$227</f>
        <v>2.2071940999742043E-3</v>
      </c>
      <c r="N140" s="215">
        <f>IF(M140&gt;N$7,1,0)</f>
        <v>0</v>
      </c>
    </row>
    <row r="141" spans="1:14" ht="15.75" customHeight="1">
      <c r="A141" s="182"/>
      <c r="B141" s="186" t="s">
        <v>349</v>
      </c>
      <c r="C141" s="186">
        <v>21</v>
      </c>
      <c r="D141" s="186" t="s">
        <v>672</v>
      </c>
      <c r="E141" s="187" t="s">
        <v>673</v>
      </c>
      <c r="F141" s="188">
        <v>18549</v>
      </c>
      <c r="G141" s="189">
        <v>134</v>
      </c>
      <c r="H141" s="186" t="s">
        <v>349</v>
      </c>
      <c r="I141" s="186">
        <v>21</v>
      </c>
      <c r="J141" s="186" t="s">
        <v>494</v>
      </c>
      <c r="K141" s="187" t="s">
        <v>495</v>
      </c>
      <c r="L141" s="188">
        <v>15100</v>
      </c>
      <c r="M141" s="193">
        <f>+L141/L$227</f>
        <v>2.1870615466638549E-3</v>
      </c>
      <c r="N141" s="215">
        <f>IF(M141&gt;N$7,1,0)</f>
        <v>0</v>
      </c>
    </row>
    <row r="142" spans="1:14" ht="15.75" customHeight="1">
      <c r="A142" s="182"/>
      <c r="B142" s="186" t="s">
        <v>349</v>
      </c>
      <c r="C142" s="186">
        <v>21</v>
      </c>
      <c r="D142" s="186" t="s">
        <v>656</v>
      </c>
      <c r="E142" s="187" t="s">
        <v>657</v>
      </c>
      <c r="F142" s="188">
        <v>18999</v>
      </c>
      <c r="G142" s="189">
        <v>135</v>
      </c>
      <c r="H142" s="186" t="s">
        <v>349</v>
      </c>
      <c r="I142" s="186">
        <v>21</v>
      </c>
      <c r="J142" s="186" t="s">
        <v>404</v>
      </c>
      <c r="K142" s="187" t="s">
        <v>405</v>
      </c>
      <c r="L142" s="188">
        <v>15018</v>
      </c>
      <c r="M142" s="193">
        <f>+L142/L$227</f>
        <v>2.1751847885958788E-3</v>
      </c>
      <c r="N142" s="215">
        <f>IF(M142&gt;N$7,1,0)</f>
        <v>0</v>
      </c>
    </row>
    <row r="143" spans="1:14" ht="15.75" customHeight="1">
      <c r="A143" s="182"/>
      <c r="B143" s="186" t="s">
        <v>349</v>
      </c>
      <c r="C143" s="186">
        <v>21</v>
      </c>
      <c r="D143" s="186" t="s">
        <v>718</v>
      </c>
      <c r="E143" s="187" t="s">
        <v>719</v>
      </c>
      <c r="F143" s="188">
        <v>15609</v>
      </c>
      <c r="G143" s="189">
        <v>136</v>
      </c>
      <c r="H143" s="186" t="s">
        <v>349</v>
      </c>
      <c r="I143" s="186">
        <v>21</v>
      </c>
      <c r="J143" s="186" t="s">
        <v>724</v>
      </c>
      <c r="K143" s="187" t="s">
        <v>725</v>
      </c>
      <c r="L143" s="188">
        <v>14918</v>
      </c>
      <c r="M143" s="193">
        <f>+L143/L$227</f>
        <v>2.1607009372934692E-3</v>
      </c>
      <c r="N143" s="215">
        <f>IF(M143&gt;N$7,1,0)</f>
        <v>0</v>
      </c>
    </row>
    <row r="144" spans="1:14" ht="15.75" customHeight="1">
      <c r="A144" s="182"/>
      <c r="B144" s="186" t="s">
        <v>349</v>
      </c>
      <c r="C144" s="186">
        <v>21</v>
      </c>
      <c r="D144" s="186" t="s">
        <v>630</v>
      </c>
      <c r="E144" s="187" t="s">
        <v>631</v>
      </c>
      <c r="F144" s="188">
        <v>20612</v>
      </c>
      <c r="G144" s="189">
        <v>137</v>
      </c>
      <c r="H144" s="186" t="s">
        <v>349</v>
      </c>
      <c r="I144" s="186">
        <v>21</v>
      </c>
      <c r="J144" s="186" t="s">
        <v>706</v>
      </c>
      <c r="K144" s="187" t="s">
        <v>707</v>
      </c>
      <c r="L144" s="188">
        <v>14632</v>
      </c>
      <c r="M144" s="193">
        <f>+L144/L$227</f>
        <v>2.1192771225685778E-3</v>
      </c>
      <c r="N144" s="215">
        <f>IF(M144&gt;N$7,1,0)</f>
        <v>0</v>
      </c>
    </row>
    <row r="145" spans="1:14" ht="15.75" customHeight="1">
      <c r="A145" s="182"/>
      <c r="B145" s="186" t="s">
        <v>349</v>
      </c>
      <c r="C145" s="186">
        <v>21</v>
      </c>
      <c r="D145" s="186" t="s">
        <v>484</v>
      </c>
      <c r="E145" s="187" t="s">
        <v>485</v>
      </c>
      <c r="F145" s="188">
        <v>38506</v>
      </c>
      <c r="G145" s="189">
        <v>138</v>
      </c>
      <c r="H145" s="186" t="s">
        <v>349</v>
      </c>
      <c r="I145" s="186">
        <v>21</v>
      </c>
      <c r="J145" s="186" t="s">
        <v>546</v>
      </c>
      <c r="K145" s="187" t="s">
        <v>547</v>
      </c>
      <c r="L145" s="188">
        <v>14346</v>
      </c>
      <c r="M145" s="193">
        <f>+L145/L$227</f>
        <v>2.077853307843686E-3</v>
      </c>
      <c r="N145" s="215">
        <f>IF(M145&gt;N$7,1,0)</f>
        <v>0</v>
      </c>
    </row>
    <row r="146" spans="1:14" ht="15.75" customHeight="1">
      <c r="A146" s="182"/>
      <c r="B146" s="186" t="s">
        <v>349</v>
      </c>
      <c r="C146" s="186">
        <v>21</v>
      </c>
      <c r="D146" s="186" t="s">
        <v>584</v>
      </c>
      <c r="E146" s="187" t="s">
        <v>585</v>
      </c>
      <c r="F146" s="188">
        <v>24475</v>
      </c>
      <c r="G146" s="189">
        <v>139</v>
      </c>
      <c r="H146" s="186" t="s">
        <v>349</v>
      </c>
      <c r="I146" s="186">
        <v>21</v>
      </c>
      <c r="J146" s="186" t="s">
        <v>716</v>
      </c>
      <c r="K146" s="187" t="s">
        <v>717</v>
      </c>
      <c r="L146" s="188">
        <v>14299</v>
      </c>
      <c r="M146" s="193">
        <f>+L146/L$227</f>
        <v>2.0710458977315537E-3</v>
      </c>
      <c r="N146" s="215">
        <f>IF(M146&gt;N$7,1,0)</f>
        <v>0</v>
      </c>
    </row>
    <row r="147" spans="1:14" ht="15.75" customHeight="1">
      <c r="A147" s="182"/>
      <c r="B147" s="186" t="s">
        <v>349</v>
      </c>
      <c r="C147" s="186">
        <v>21</v>
      </c>
      <c r="D147" s="186" t="s">
        <v>488</v>
      </c>
      <c r="E147" s="187" t="s">
        <v>489</v>
      </c>
      <c r="F147" s="188">
        <v>37255</v>
      </c>
      <c r="G147" s="189">
        <v>140</v>
      </c>
      <c r="H147" s="186" t="s">
        <v>349</v>
      </c>
      <c r="I147" s="186">
        <v>21</v>
      </c>
      <c r="J147" s="186" t="s">
        <v>726</v>
      </c>
      <c r="K147" s="187" t="s">
        <v>727</v>
      </c>
      <c r="L147" s="188">
        <v>14253</v>
      </c>
      <c r="M147" s="193">
        <f>+L147/L$227</f>
        <v>2.0643833261324452E-3</v>
      </c>
      <c r="N147" s="215">
        <f>IF(M147&gt;N$7,1,0)</f>
        <v>0</v>
      </c>
    </row>
    <row r="148" spans="1:14" ht="15.75" customHeight="1">
      <c r="A148" s="182"/>
      <c r="B148" s="186" t="s">
        <v>349</v>
      </c>
      <c r="C148" s="186">
        <v>21</v>
      </c>
      <c r="D148" s="186" t="s">
        <v>728</v>
      </c>
      <c r="E148" s="187" t="s">
        <v>729</v>
      </c>
      <c r="F148" s="188">
        <v>14019</v>
      </c>
      <c r="G148" s="189">
        <v>141</v>
      </c>
      <c r="H148" s="186" t="s">
        <v>349</v>
      </c>
      <c r="I148" s="186">
        <v>21</v>
      </c>
      <c r="J148" s="186" t="s">
        <v>730</v>
      </c>
      <c r="K148" s="187" t="s">
        <v>731</v>
      </c>
      <c r="L148" s="188">
        <v>14081</v>
      </c>
      <c r="M148" s="193">
        <f>+L148/L$227</f>
        <v>2.0394711018923008E-3</v>
      </c>
      <c r="N148" s="215">
        <f>IF(M148&gt;N$7,1,0)</f>
        <v>0</v>
      </c>
    </row>
    <row r="149" spans="1:14" ht="15.75" customHeight="1">
      <c r="A149" s="182"/>
      <c r="B149" s="186" t="s">
        <v>349</v>
      </c>
      <c r="C149" s="186">
        <v>21</v>
      </c>
      <c r="D149" s="186" t="s">
        <v>608</v>
      </c>
      <c r="E149" s="187" t="s">
        <v>609</v>
      </c>
      <c r="F149" s="188">
        <v>22602</v>
      </c>
      <c r="G149" s="189">
        <v>142</v>
      </c>
      <c r="H149" s="186" t="s">
        <v>349</v>
      </c>
      <c r="I149" s="186">
        <v>21</v>
      </c>
      <c r="J149" s="186" t="s">
        <v>510</v>
      </c>
      <c r="K149" s="187" t="s">
        <v>511</v>
      </c>
      <c r="L149" s="188">
        <v>14028</v>
      </c>
      <c r="M149" s="193">
        <f>+L149/L$227</f>
        <v>2.0317946607020234E-3</v>
      </c>
      <c r="N149" s="215">
        <f>IF(M149&gt;N$7,1,0)</f>
        <v>0</v>
      </c>
    </row>
    <row r="150" spans="1:14" ht="15.75" customHeight="1">
      <c r="A150" s="182"/>
      <c r="B150" s="186" t="s">
        <v>349</v>
      </c>
      <c r="C150" s="186">
        <v>21</v>
      </c>
      <c r="D150" s="186" t="s">
        <v>522</v>
      </c>
      <c r="E150" s="187" t="s">
        <v>523</v>
      </c>
      <c r="F150" s="188">
        <v>32198</v>
      </c>
      <c r="G150" s="189">
        <v>143</v>
      </c>
      <c r="H150" s="186" t="s">
        <v>349</v>
      </c>
      <c r="I150" s="186">
        <v>21</v>
      </c>
      <c r="J150" s="186" t="s">
        <v>728</v>
      </c>
      <c r="K150" s="187" t="s">
        <v>729</v>
      </c>
      <c r="L150" s="188">
        <v>14019</v>
      </c>
      <c r="M150" s="193">
        <f>+L150/L$227</f>
        <v>2.0304911140848069E-3</v>
      </c>
      <c r="N150" s="215">
        <f>IF(M150&gt;N$7,1,0)</f>
        <v>0</v>
      </c>
    </row>
    <row r="151" spans="1:14" ht="15.75" customHeight="1">
      <c r="A151" s="182"/>
      <c r="B151" s="186" t="s">
        <v>349</v>
      </c>
      <c r="C151" s="186">
        <v>21</v>
      </c>
      <c r="D151" s="186" t="s">
        <v>398</v>
      </c>
      <c r="E151" s="187" t="s">
        <v>399</v>
      </c>
      <c r="F151" s="188">
        <v>81438</v>
      </c>
      <c r="G151" s="189">
        <v>144</v>
      </c>
      <c r="H151" s="186" t="s">
        <v>349</v>
      </c>
      <c r="I151" s="186">
        <v>21</v>
      </c>
      <c r="J151" s="186" t="s">
        <v>710</v>
      </c>
      <c r="K151" s="187" t="s">
        <v>711</v>
      </c>
      <c r="L151" s="188">
        <v>14012</v>
      </c>
      <c r="M151" s="193">
        <f>+L151/L$227</f>
        <v>2.029477244493638E-3</v>
      </c>
      <c r="N151" s="215">
        <f>IF(M151&gt;N$7,1,0)</f>
        <v>0</v>
      </c>
    </row>
    <row r="152" spans="1:14" ht="15.75" customHeight="1">
      <c r="A152" s="182"/>
      <c r="B152" s="186" t="s">
        <v>349</v>
      </c>
      <c r="C152" s="186">
        <v>21</v>
      </c>
      <c r="D152" s="186" t="s">
        <v>614</v>
      </c>
      <c r="E152" s="187" t="s">
        <v>615</v>
      </c>
      <c r="F152" s="188">
        <v>21164</v>
      </c>
      <c r="G152" s="189">
        <v>145</v>
      </c>
      <c r="H152" s="186" t="s">
        <v>349</v>
      </c>
      <c r="I152" s="186">
        <v>21</v>
      </c>
      <c r="J152" s="186" t="s">
        <v>622</v>
      </c>
      <c r="K152" s="187" t="s">
        <v>623</v>
      </c>
      <c r="L152" s="188">
        <v>13774</v>
      </c>
      <c r="M152" s="193">
        <f>+L152/L$227</f>
        <v>1.9950056783939029E-3</v>
      </c>
      <c r="N152" s="215">
        <f>IF(M152&gt;N$7,1,0)</f>
        <v>0</v>
      </c>
    </row>
    <row r="153" spans="1:14" ht="15.75" customHeight="1">
      <c r="A153" s="182"/>
      <c r="B153" s="186" t="s">
        <v>349</v>
      </c>
      <c r="C153" s="186">
        <v>21</v>
      </c>
      <c r="D153" s="186" t="s">
        <v>688</v>
      </c>
      <c r="E153" s="187" t="s">
        <v>689</v>
      </c>
      <c r="F153" s="188">
        <v>18182</v>
      </c>
      <c r="G153" s="189">
        <v>146</v>
      </c>
      <c r="H153" s="186" t="s">
        <v>349</v>
      </c>
      <c r="I153" s="186">
        <v>21</v>
      </c>
      <c r="J153" s="186" t="s">
        <v>732</v>
      </c>
      <c r="K153" s="187" t="s">
        <v>733</v>
      </c>
      <c r="L153" s="188">
        <v>13487</v>
      </c>
      <c r="M153" s="193">
        <f>+L153/L$227</f>
        <v>1.9534370251559872E-3</v>
      </c>
      <c r="N153" s="215">
        <f>IF(M153&gt;N$7,1,0)</f>
        <v>0</v>
      </c>
    </row>
    <row r="154" spans="1:14" ht="15.75" customHeight="1">
      <c r="A154" s="182"/>
      <c r="B154" s="186" t="s">
        <v>349</v>
      </c>
      <c r="C154" s="186">
        <v>21</v>
      </c>
      <c r="D154" s="186" t="s">
        <v>696</v>
      </c>
      <c r="E154" s="187" t="s">
        <v>697</v>
      </c>
      <c r="F154" s="188">
        <v>17773</v>
      </c>
      <c r="G154" s="189">
        <v>147</v>
      </c>
      <c r="H154" s="186" t="s">
        <v>349</v>
      </c>
      <c r="I154" s="186">
        <v>21</v>
      </c>
      <c r="J154" s="186" t="s">
        <v>538</v>
      </c>
      <c r="K154" s="187" t="s">
        <v>539</v>
      </c>
      <c r="L154" s="188">
        <v>13015</v>
      </c>
      <c r="M154" s="193">
        <f>+L154/L$227</f>
        <v>1.885073247008614E-3</v>
      </c>
      <c r="N154" s="215">
        <f>IF(M154&gt;N$7,1,0)</f>
        <v>0</v>
      </c>
    </row>
    <row r="155" spans="1:14" ht="15.75" customHeight="1">
      <c r="A155" s="182"/>
      <c r="B155" s="186" t="s">
        <v>349</v>
      </c>
      <c r="C155" s="186">
        <v>21</v>
      </c>
      <c r="D155" s="186" t="s">
        <v>592</v>
      </c>
      <c r="E155" s="187" t="s">
        <v>593</v>
      </c>
      <c r="F155" s="188">
        <v>23243</v>
      </c>
      <c r="G155" s="189">
        <v>148</v>
      </c>
      <c r="H155" s="186" t="s">
        <v>349</v>
      </c>
      <c r="I155" s="186">
        <v>21</v>
      </c>
      <c r="J155" s="186" t="s">
        <v>734</v>
      </c>
      <c r="K155" s="187" t="s">
        <v>735</v>
      </c>
      <c r="L155" s="188">
        <v>12987</v>
      </c>
      <c r="M155" s="193">
        <f>+L155/L$227</f>
        <v>1.8810177686439393E-3</v>
      </c>
      <c r="N155" s="215">
        <f>IF(M155&gt;N$7,1,0)</f>
        <v>0</v>
      </c>
    </row>
    <row r="156" spans="1:14" ht="15.75" customHeight="1">
      <c r="A156" s="182"/>
      <c r="B156" s="186" t="s">
        <v>349</v>
      </c>
      <c r="C156" s="186">
        <v>21</v>
      </c>
      <c r="D156" s="186" t="s">
        <v>736</v>
      </c>
      <c r="E156" s="187" t="s">
        <v>737</v>
      </c>
      <c r="F156" s="188">
        <v>5877</v>
      </c>
      <c r="G156" s="189">
        <v>149</v>
      </c>
      <c r="H156" s="186" t="s">
        <v>349</v>
      </c>
      <c r="I156" s="186">
        <v>21</v>
      </c>
      <c r="J156" s="186" t="s">
        <v>738</v>
      </c>
      <c r="K156" s="187" t="s">
        <v>739</v>
      </c>
      <c r="L156" s="188">
        <v>12954</v>
      </c>
      <c r="M156" s="193">
        <f>+L156/L$227</f>
        <v>1.8762380977141442E-3</v>
      </c>
      <c r="N156" s="215">
        <f>IF(M156&gt;N$7,1,0)</f>
        <v>0</v>
      </c>
    </row>
    <row r="157" spans="1:14" ht="15.75" customHeight="1">
      <c r="A157" s="182"/>
      <c r="B157" s="186" t="s">
        <v>349</v>
      </c>
      <c r="C157" s="186">
        <v>21</v>
      </c>
      <c r="D157" s="186" t="s">
        <v>446</v>
      </c>
      <c r="E157" s="187" t="s">
        <v>447</v>
      </c>
      <c r="F157" s="188">
        <v>46680</v>
      </c>
      <c r="G157" s="189">
        <v>150</v>
      </c>
      <c r="H157" s="186" t="s">
        <v>349</v>
      </c>
      <c r="I157" s="186">
        <v>21</v>
      </c>
      <c r="J157" s="186" t="s">
        <v>558</v>
      </c>
      <c r="K157" s="187" t="s">
        <v>559</v>
      </c>
      <c r="L157" s="188">
        <v>12653</v>
      </c>
      <c r="M157" s="193">
        <f>+L157/L$227</f>
        <v>1.8326417052938911E-3</v>
      </c>
      <c r="N157" s="215">
        <f>IF(M157&gt;N$7,1,0)</f>
        <v>0</v>
      </c>
    </row>
    <row r="158" spans="1:14" ht="15.75" customHeight="1">
      <c r="A158" s="182"/>
      <c r="B158" s="186" t="s">
        <v>349</v>
      </c>
      <c r="C158" s="186">
        <v>21</v>
      </c>
      <c r="D158" s="186" t="s">
        <v>740</v>
      </c>
      <c r="E158" s="187" t="s">
        <v>741</v>
      </c>
      <c r="F158" s="188">
        <v>12398</v>
      </c>
      <c r="G158" s="189">
        <v>151</v>
      </c>
      <c r="H158" s="186" t="s">
        <v>349</v>
      </c>
      <c r="I158" s="186">
        <v>21</v>
      </c>
      <c r="J158" s="186" t="s">
        <v>742</v>
      </c>
      <c r="K158" s="187" t="s">
        <v>743</v>
      </c>
      <c r="L158" s="188">
        <v>12407</v>
      </c>
      <c r="M158" s="193">
        <f>+L158/L$227</f>
        <v>1.7970114310899635E-3</v>
      </c>
      <c r="N158" s="215">
        <f>IF(M158&gt;N$7,1,0)</f>
        <v>0</v>
      </c>
    </row>
    <row r="159" spans="1:14" ht="15.75" customHeight="1">
      <c r="A159" s="182"/>
      <c r="B159" s="186" t="s">
        <v>349</v>
      </c>
      <c r="C159" s="186">
        <v>21</v>
      </c>
      <c r="D159" s="186" t="s">
        <v>744</v>
      </c>
      <c r="E159" s="187" t="s">
        <v>745</v>
      </c>
      <c r="F159" s="188">
        <v>6831</v>
      </c>
      <c r="G159" s="189">
        <v>152</v>
      </c>
      <c r="H159" s="186" t="s">
        <v>349</v>
      </c>
      <c r="I159" s="186">
        <v>21</v>
      </c>
      <c r="J159" s="186" t="s">
        <v>740</v>
      </c>
      <c r="K159" s="187" t="s">
        <v>741</v>
      </c>
      <c r="L159" s="188">
        <v>12398</v>
      </c>
      <c r="M159" s="193">
        <f>+L159/L$227</f>
        <v>1.7957078844727465E-3</v>
      </c>
      <c r="N159" s="215">
        <f>IF(M159&gt;N$7,1,0)</f>
        <v>0</v>
      </c>
    </row>
    <row r="160" spans="1:14" ht="15.75" customHeight="1">
      <c r="A160" s="182"/>
      <c r="B160" s="186" t="s">
        <v>349</v>
      </c>
      <c r="C160" s="186">
        <v>21</v>
      </c>
      <c r="D160" s="186" t="s">
        <v>676</v>
      </c>
      <c r="E160" s="187" t="s">
        <v>677</v>
      </c>
      <c r="F160" s="188">
        <v>18420</v>
      </c>
      <c r="G160" s="189">
        <v>153</v>
      </c>
      <c r="H160" s="186" t="s">
        <v>349</v>
      </c>
      <c r="I160" s="186">
        <v>21</v>
      </c>
      <c r="J160" s="186" t="s">
        <v>586</v>
      </c>
      <c r="K160" s="187" t="s">
        <v>587</v>
      </c>
      <c r="L160" s="188">
        <v>12375</v>
      </c>
      <c r="M160" s="193">
        <f>+L160/L$227</f>
        <v>1.7923765986731922E-3</v>
      </c>
      <c r="N160" s="215">
        <f>IF(M160&gt;N$7,1,0)</f>
        <v>0</v>
      </c>
    </row>
    <row r="161" spans="1:14" ht="15.75" customHeight="1">
      <c r="A161" s="182"/>
      <c r="B161" s="186" t="s">
        <v>349</v>
      </c>
      <c r="C161" s="186">
        <v>21</v>
      </c>
      <c r="D161" s="186" t="s">
        <v>746</v>
      </c>
      <c r="E161" s="187" t="s">
        <v>747</v>
      </c>
      <c r="F161" s="188">
        <v>11302</v>
      </c>
      <c r="G161" s="189">
        <v>154</v>
      </c>
      <c r="H161" s="186" t="s">
        <v>349</v>
      </c>
      <c r="I161" s="186">
        <v>21</v>
      </c>
      <c r="J161" s="186" t="s">
        <v>358</v>
      </c>
      <c r="K161" s="187" t="s">
        <v>359</v>
      </c>
      <c r="L161" s="188">
        <v>12257</v>
      </c>
      <c r="M161" s="193">
        <f>+L161/L$227</f>
        <v>1.775285654136349E-3</v>
      </c>
      <c r="N161" s="215">
        <f>IF(M161&gt;N$7,1,0)</f>
        <v>0</v>
      </c>
    </row>
    <row r="162" spans="1:14" ht="15.75" customHeight="1">
      <c r="A162" s="182"/>
      <c r="B162" s="186" t="s">
        <v>349</v>
      </c>
      <c r="C162" s="186">
        <v>21</v>
      </c>
      <c r="D162" s="186" t="s">
        <v>724</v>
      </c>
      <c r="E162" s="187" t="s">
        <v>725</v>
      </c>
      <c r="F162" s="188">
        <v>14918</v>
      </c>
      <c r="G162" s="189">
        <v>155</v>
      </c>
      <c r="H162" s="186" t="s">
        <v>349</v>
      </c>
      <c r="I162" s="186">
        <v>21</v>
      </c>
      <c r="J162" s="186" t="s">
        <v>748</v>
      </c>
      <c r="K162" s="187" t="s">
        <v>749</v>
      </c>
      <c r="L162" s="188">
        <v>11966</v>
      </c>
      <c r="M162" s="193">
        <f>+L162/L$227</f>
        <v>1.733137646846337E-3</v>
      </c>
      <c r="N162" s="215">
        <f>IF(M162&gt;N$7,1,0)</f>
        <v>0</v>
      </c>
    </row>
    <row r="163" spans="1:14" ht="15.75" customHeight="1">
      <c r="A163" s="182"/>
      <c r="B163" s="186" t="s">
        <v>349</v>
      </c>
      <c r="C163" s="186">
        <v>21</v>
      </c>
      <c r="D163" s="186" t="s">
        <v>540</v>
      </c>
      <c r="E163" s="187" t="s">
        <v>541</v>
      </c>
      <c r="F163" s="188">
        <v>29755</v>
      </c>
      <c r="G163" s="189">
        <v>156</v>
      </c>
      <c r="H163" s="186" t="s">
        <v>349</v>
      </c>
      <c r="I163" s="186">
        <v>21</v>
      </c>
      <c r="J163" s="186" t="s">
        <v>682</v>
      </c>
      <c r="K163" s="187" t="s">
        <v>683</v>
      </c>
      <c r="L163" s="188">
        <v>11871</v>
      </c>
      <c r="M163" s="193">
        <f>+L163/L$227</f>
        <v>1.7193779881090477E-3</v>
      </c>
      <c r="N163" s="215">
        <f>IF(M163&gt;N$7,1,0)</f>
        <v>0</v>
      </c>
    </row>
    <row r="164" spans="1:14" ht="15.75" customHeight="1">
      <c r="A164" s="182"/>
      <c r="B164" s="186" t="s">
        <v>349</v>
      </c>
      <c r="C164" s="186">
        <v>21</v>
      </c>
      <c r="D164" s="186" t="s">
        <v>642</v>
      </c>
      <c r="E164" s="187" t="s">
        <v>643</v>
      </c>
      <c r="F164" s="188">
        <v>19846</v>
      </c>
      <c r="G164" s="189">
        <v>157</v>
      </c>
      <c r="H164" s="186" t="s">
        <v>349</v>
      </c>
      <c r="I164" s="186">
        <v>21</v>
      </c>
      <c r="J164" s="186" t="s">
        <v>420</v>
      </c>
      <c r="K164" s="187" t="s">
        <v>421</v>
      </c>
      <c r="L164" s="188">
        <v>11850</v>
      </c>
      <c r="M164" s="193">
        <f>+L164/L$227</f>
        <v>1.7163363793355417E-3</v>
      </c>
      <c r="N164" s="215">
        <f>IF(M164&gt;N$7,1,0)</f>
        <v>0</v>
      </c>
    </row>
    <row r="165" spans="1:14" ht="15.75" customHeight="1">
      <c r="A165" s="182"/>
      <c r="B165" s="186" t="s">
        <v>349</v>
      </c>
      <c r="C165" s="186">
        <v>21</v>
      </c>
      <c r="D165" s="186" t="s">
        <v>750</v>
      </c>
      <c r="E165" s="187" t="s">
        <v>751</v>
      </c>
      <c r="F165" s="188">
        <v>7609</v>
      </c>
      <c r="G165" s="189">
        <v>158</v>
      </c>
      <c r="H165" s="186" t="s">
        <v>349</v>
      </c>
      <c r="I165" s="186">
        <v>21</v>
      </c>
      <c r="J165" s="186" t="s">
        <v>616</v>
      </c>
      <c r="K165" s="187" t="s">
        <v>617</v>
      </c>
      <c r="L165" s="188">
        <v>11827</v>
      </c>
      <c r="M165" s="193">
        <f>+L165/L$227</f>
        <v>1.7130050935359874E-3</v>
      </c>
      <c r="N165" s="215">
        <f>IF(M165&gt;N$7,1,0)</f>
        <v>0</v>
      </c>
    </row>
    <row r="166" spans="1:14" ht="15.75" customHeight="1">
      <c r="A166" s="182"/>
      <c r="B166" s="186" t="s">
        <v>349</v>
      </c>
      <c r="C166" s="186">
        <v>21</v>
      </c>
      <c r="D166" s="186" t="s">
        <v>456</v>
      </c>
      <c r="E166" s="187" t="s">
        <v>457</v>
      </c>
      <c r="F166" s="188">
        <v>41694</v>
      </c>
      <c r="G166" s="189">
        <v>159</v>
      </c>
      <c r="H166" s="186" t="s">
        <v>349</v>
      </c>
      <c r="I166" s="186">
        <v>21</v>
      </c>
      <c r="J166" s="186" t="s">
        <v>678</v>
      </c>
      <c r="K166" s="187" t="s">
        <v>679</v>
      </c>
      <c r="L166" s="188">
        <v>11642</v>
      </c>
      <c r="M166" s="193">
        <f>+L166/L$227</f>
        <v>1.6862099686265296E-3</v>
      </c>
      <c r="N166" s="215">
        <f>IF(M166&gt;N$7,1,0)</f>
        <v>0</v>
      </c>
    </row>
    <row r="167" spans="1:14" ht="15.75" customHeight="1">
      <c r="A167" s="182"/>
      <c r="B167" s="186" t="s">
        <v>349</v>
      </c>
      <c r="C167" s="186">
        <v>21</v>
      </c>
      <c r="D167" s="186" t="s">
        <v>752</v>
      </c>
      <c r="E167" s="187" t="s">
        <v>753</v>
      </c>
      <c r="F167" s="188">
        <v>5554</v>
      </c>
      <c r="G167" s="189">
        <v>160</v>
      </c>
      <c r="H167" s="186" t="s">
        <v>349</v>
      </c>
      <c r="I167" s="186">
        <v>21</v>
      </c>
      <c r="J167" s="186" t="s">
        <v>626</v>
      </c>
      <c r="K167" s="187" t="s">
        <v>627</v>
      </c>
      <c r="L167" s="188">
        <v>11628</v>
      </c>
      <c r="M167" s="193">
        <f>+L167/L$227</f>
        <v>1.6841822294441924E-3</v>
      </c>
      <c r="N167" s="215">
        <f>IF(M167&gt;N$7,1,0)</f>
        <v>0</v>
      </c>
    </row>
    <row r="168" spans="1:14" ht="15.75" customHeight="1">
      <c r="A168" s="182"/>
      <c r="B168" s="186" t="s">
        <v>349</v>
      </c>
      <c r="C168" s="186">
        <v>21</v>
      </c>
      <c r="D168" s="186" t="s">
        <v>754</v>
      </c>
      <c r="E168" s="187" t="s">
        <v>755</v>
      </c>
      <c r="F168" s="188">
        <v>7576</v>
      </c>
      <c r="G168" s="189">
        <v>161</v>
      </c>
      <c r="H168" s="186" t="s">
        <v>349</v>
      </c>
      <c r="I168" s="186">
        <v>21</v>
      </c>
      <c r="J168" s="186" t="s">
        <v>370</v>
      </c>
      <c r="K168" s="187" t="s">
        <v>371</v>
      </c>
      <c r="L168" s="188">
        <v>11616</v>
      </c>
      <c r="M168" s="193">
        <f>+L168/L$227</f>
        <v>1.6824441672879031E-3</v>
      </c>
      <c r="N168" s="215">
        <f>IF(M168&gt;N$7,1,0)</f>
        <v>0</v>
      </c>
    </row>
    <row r="169" spans="1:14" ht="15.75" customHeight="1">
      <c r="A169" s="182"/>
      <c r="B169" s="186" t="s">
        <v>349</v>
      </c>
      <c r="C169" s="186">
        <v>21</v>
      </c>
      <c r="D169" s="186" t="s">
        <v>460</v>
      </c>
      <c r="E169" s="187" t="s">
        <v>461</v>
      </c>
      <c r="F169" s="188">
        <v>41009</v>
      </c>
      <c r="G169" s="189">
        <v>162</v>
      </c>
      <c r="H169" s="186" t="s">
        <v>349</v>
      </c>
      <c r="I169" s="186">
        <v>21</v>
      </c>
      <c r="J169" s="186" t="s">
        <v>590</v>
      </c>
      <c r="K169" s="187" t="s">
        <v>591</v>
      </c>
      <c r="L169" s="188">
        <v>11464</v>
      </c>
      <c r="M169" s="193">
        <f>+L169/L$227</f>
        <v>1.6604287133082406E-3</v>
      </c>
      <c r="N169" s="215">
        <f>IF(M169&gt;N$7,1,0)</f>
        <v>0</v>
      </c>
    </row>
    <row r="170" spans="1:14" ht="15.75" customHeight="1">
      <c r="A170" s="182"/>
      <c r="B170" s="186" t="s">
        <v>349</v>
      </c>
      <c r="C170" s="186">
        <v>21</v>
      </c>
      <c r="D170" s="186" t="s">
        <v>394</v>
      </c>
      <c r="E170" s="187" t="s">
        <v>395</v>
      </c>
      <c r="F170" s="188">
        <v>83238</v>
      </c>
      <c r="G170" s="189">
        <v>163</v>
      </c>
      <c r="H170" s="186" t="s">
        <v>349</v>
      </c>
      <c r="I170" s="186">
        <v>21</v>
      </c>
      <c r="J170" s="186" t="s">
        <v>756</v>
      </c>
      <c r="K170" s="187" t="s">
        <v>757</v>
      </c>
      <c r="L170" s="188">
        <v>11444</v>
      </c>
      <c r="M170" s="193">
        <f>+L170/L$227</f>
        <v>1.6575319430477587E-3</v>
      </c>
      <c r="N170" s="215">
        <f>IF(M170&gt;N$7,1,0)</f>
        <v>0</v>
      </c>
    </row>
    <row r="171" spans="1:14" ht="15.75" customHeight="1">
      <c r="A171" s="182"/>
      <c r="B171" s="186" t="s">
        <v>349</v>
      </c>
      <c r="C171" s="186">
        <v>21</v>
      </c>
      <c r="D171" s="186" t="s">
        <v>406</v>
      </c>
      <c r="E171" s="187" t="s">
        <v>407</v>
      </c>
      <c r="F171" s="188">
        <v>71067</v>
      </c>
      <c r="G171" s="189">
        <v>164</v>
      </c>
      <c r="H171" s="186" t="s">
        <v>349</v>
      </c>
      <c r="I171" s="186">
        <v>21</v>
      </c>
      <c r="J171" s="186" t="s">
        <v>746</v>
      </c>
      <c r="K171" s="187" t="s">
        <v>747</v>
      </c>
      <c r="L171" s="188">
        <v>11302</v>
      </c>
      <c r="M171" s="193">
        <f>+L171/L$227</f>
        <v>1.6369648741983369E-3</v>
      </c>
      <c r="N171" s="215">
        <f>IF(M171&gt;N$7,1,0)</f>
        <v>0</v>
      </c>
    </row>
    <row r="172" spans="1:14" ht="15.75" customHeight="1">
      <c r="A172" s="182"/>
      <c r="B172" s="186" t="s">
        <v>349</v>
      </c>
      <c r="C172" s="186">
        <v>21</v>
      </c>
      <c r="D172" s="186" t="s">
        <v>580</v>
      </c>
      <c r="E172" s="187" t="s">
        <v>581</v>
      </c>
      <c r="F172" s="188">
        <v>24663</v>
      </c>
      <c r="G172" s="189">
        <v>165</v>
      </c>
      <c r="H172" s="186" t="s">
        <v>349</v>
      </c>
      <c r="I172" s="186">
        <v>21</v>
      </c>
      <c r="J172" s="186" t="s">
        <v>670</v>
      </c>
      <c r="K172" s="187" t="s">
        <v>671</v>
      </c>
      <c r="L172" s="188">
        <v>11111</v>
      </c>
      <c r="M172" s="193">
        <f>+L172/L$227</f>
        <v>1.6093007182107345E-3</v>
      </c>
      <c r="N172" s="215">
        <f>IF(M172&gt;N$7,1,0)</f>
        <v>0</v>
      </c>
    </row>
    <row r="173" spans="1:14" ht="15.75" customHeight="1">
      <c r="A173" s="182"/>
      <c r="B173" s="186" t="s">
        <v>349</v>
      </c>
      <c r="C173" s="186">
        <v>21</v>
      </c>
      <c r="D173" s="186" t="s">
        <v>572</v>
      </c>
      <c r="E173" s="187" t="s">
        <v>573</v>
      </c>
      <c r="F173" s="188">
        <v>25041</v>
      </c>
      <c r="G173" s="189">
        <v>166</v>
      </c>
      <c r="H173" s="186" t="s">
        <v>349</v>
      </c>
      <c r="I173" s="186">
        <v>21</v>
      </c>
      <c r="J173" s="186" t="s">
        <v>564</v>
      </c>
      <c r="K173" s="187" t="s">
        <v>565</v>
      </c>
      <c r="L173" s="188">
        <v>11084</v>
      </c>
      <c r="M173" s="193">
        <f>+L173/L$227</f>
        <v>1.6053900783590839E-3</v>
      </c>
      <c r="N173" s="215">
        <f>IF(M173&gt;N$7,1,0)</f>
        <v>0</v>
      </c>
    </row>
    <row r="174" spans="1:14" ht="15.75" customHeight="1">
      <c r="A174" s="182"/>
      <c r="B174" s="186" t="s">
        <v>349</v>
      </c>
      <c r="C174" s="186">
        <v>21</v>
      </c>
      <c r="D174" s="186" t="s">
        <v>492</v>
      </c>
      <c r="E174" s="187" t="s">
        <v>493</v>
      </c>
      <c r="F174" s="188">
        <v>35980</v>
      </c>
      <c r="G174" s="189">
        <v>167</v>
      </c>
      <c r="H174" s="186" t="s">
        <v>349</v>
      </c>
      <c r="I174" s="186">
        <v>21</v>
      </c>
      <c r="J174" s="186" t="s">
        <v>668</v>
      </c>
      <c r="K174" s="187" t="s">
        <v>669</v>
      </c>
      <c r="L174" s="188">
        <v>11020</v>
      </c>
      <c r="M174" s="193">
        <f>+L174/L$227</f>
        <v>1.5961204135255419E-3</v>
      </c>
      <c r="N174" s="215">
        <f>IF(M174&gt;N$7,1,0)</f>
        <v>0</v>
      </c>
    </row>
    <row r="175" spans="1:14" ht="15.75" customHeight="1">
      <c r="A175" s="182"/>
      <c r="B175" s="186" t="s">
        <v>349</v>
      </c>
      <c r="C175" s="186">
        <v>21</v>
      </c>
      <c r="D175" s="186" t="s">
        <v>734</v>
      </c>
      <c r="E175" s="187" t="s">
        <v>735</v>
      </c>
      <c r="F175" s="188">
        <v>12987</v>
      </c>
      <c r="G175" s="189">
        <v>168</v>
      </c>
      <c r="H175" s="186" t="s">
        <v>349</v>
      </c>
      <c r="I175" s="186">
        <v>21</v>
      </c>
      <c r="J175" s="186" t="s">
        <v>380</v>
      </c>
      <c r="K175" s="187" t="s">
        <v>381</v>
      </c>
      <c r="L175" s="188">
        <v>10956</v>
      </c>
      <c r="M175" s="193">
        <f>+L175/L$227</f>
        <v>1.5868507486919996E-3</v>
      </c>
      <c r="N175" s="215">
        <f>IF(M175&gt;N$7,1,0)</f>
        <v>0</v>
      </c>
    </row>
    <row r="176" spans="1:14" ht="15.75" customHeight="1">
      <c r="A176" s="182"/>
      <c r="B176" s="186" t="s">
        <v>349</v>
      </c>
      <c r="C176" s="186">
        <v>21</v>
      </c>
      <c r="D176" s="186" t="s">
        <v>722</v>
      </c>
      <c r="E176" s="187" t="s">
        <v>723</v>
      </c>
      <c r="F176" s="188">
        <v>15375</v>
      </c>
      <c r="G176" s="189">
        <v>169</v>
      </c>
      <c r="H176" s="186" t="s">
        <v>349</v>
      </c>
      <c r="I176" s="186">
        <v>21</v>
      </c>
      <c r="J176" s="186" t="s">
        <v>758</v>
      </c>
      <c r="K176" s="187" t="s">
        <v>759</v>
      </c>
      <c r="L176" s="188">
        <v>10949</v>
      </c>
      <c r="M176" s="193">
        <f>+L176/L$227</f>
        <v>1.5858368791008309E-3</v>
      </c>
      <c r="N176" s="215">
        <f>IF(M176&gt;N$7,1,0)</f>
        <v>0</v>
      </c>
    </row>
    <row r="177" spans="1:14" ht="15.75" customHeight="1">
      <c r="A177" s="182"/>
      <c r="B177" s="186" t="s">
        <v>349</v>
      </c>
      <c r="C177" s="186">
        <v>21</v>
      </c>
      <c r="D177" s="186" t="s">
        <v>726</v>
      </c>
      <c r="E177" s="187" t="s">
        <v>727</v>
      </c>
      <c r="F177" s="188">
        <v>14253</v>
      </c>
      <c r="G177" s="189">
        <v>170</v>
      </c>
      <c r="H177" s="186" t="s">
        <v>349</v>
      </c>
      <c r="I177" s="186">
        <v>21</v>
      </c>
      <c r="J177" s="186" t="s">
        <v>448</v>
      </c>
      <c r="K177" s="187" t="s">
        <v>449</v>
      </c>
      <c r="L177" s="188">
        <v>10931</v>
      </c>
      <c r="M177" s="193">
        <f>+L177/L$227</f>
        <v>1.5832297858663971E-3</v>
      </c>
      <c r="N177" s="215">
        <f>IF(M177&gt;N$7,1,0)</f>
        <v>0</v>
      </c>
    </row>
    <row r="178" spans="1:14" ht="15.75" customHeight="1">
      <c r="A178" s="182"/>
      <c r="B178" s="186" t="s">
        <v>349</v>
      </c>
      <c r="C178" s="186">
        <v>21</v>
      </c>
      <c r="D178" s="186" t="s">
        <v>686</v>
      </c>
      <c r="E178" s="187" t="s">
        <v>687</v>
      </c>
      <c r="F178" s="188">
        <v>18256</v>
      </c>
      <c r="G178" s="189">
        <v>171</v>
      </c>
      <c r="H178" s="186" t="s">
        <v>349</v>
      </c>
      <c r="I178" s="186">
        <v>21</v>
      </c>
      <c r="J178" s="186" t="s">
        <v>502</v>
      </c>
      <c r="K178" s="187" t="s">
        <v>503</v>
      </c>
      <c r="L178" s="188">
        <v>10927</v>
      </c>
      <c r="M178" s="193">
        <f>+L178/L$227</f>
        <v>1.5826504318143008E-3</v>
      </c>
      <c r="N178" s="215">
        <f>IF(M178&gt;N$7,1,0)</f>
        <v>0</v>
      </c>
    </row>
    <row r="179" spans="1:14" ht="15.75" customHeight="1">
      <c r="A179" s="182"/>
      <c r="B179" s="186" t="s">
        <v>349</v>
      </c>
      <c r="C179" s="186">
        <v>21</v>
      </c>
      <c r="D179" s="186" t="s">
        <v>452</v>
      </c>
      <c r="E179" s="187" t="s">
        <v>453</v>
      </c>
      <c r="F179" s="188">
        <v>45044</v>
      </c>
      <c r="G179" s="189">
        <v>172</v>
      </c>
      <c r="H179" s="186" t="s">
        <v>349</v>
      </c>
      <c r="I179" s="186">
        <v>21</v>
      </c>
      <c r="J179" s="186" t="s">
        <v>760</v>
      </c>
      <c r="K179" s="187" t="s">
        <v>761</v>
      </c>
      <c r="L179" s="188">
        <v>10862</v>
      </c>
      <c r="M179" s="193">
        <f>+L179/L$227</f>
        <v>1.5732359284677346E-3</v>
      </c>
      <c r="N179" s="215">
        <f>IF(M179&gt;N$7,1,0)</f>
        <v>0</v>
      </c>
    </row>
    <row r="180" spans="1:14" ht="15.75" customHeight="1">
      <c r="A180" s="182"/>
      <c r="B180" s="186" t="s">
        <v>349</v>
      </c>
      <c r="C180" s="186">
        <v>21</v>
      </c>
      <c r="D180" s="186" t="s">
        <v>550</v>
      </c>
      <c r="E180" s="187" t="s">
        <v>551</v>
      </c>
      <c r="F180" s="188">
        <v>27817</v>
      </c>
      <c r="G180" s="189">
        <v>173</v>
      </c>
      <c r="H180" s="186" t="s">
        <v>349</v>
      </c>
      <c r="I180" s="186">
        <v>21</v>
      </c>
      <c r="J180" s="186" t="s">
        <v>762</v>
      </c>
      <c r="K180" s="187" t="s">
        <v>763</v>
      </c>
      <c r="L180" s="188">
        <v>10859</v>
      </c>
      <c r="M180" s="193">
        <f>+L180/L$227</f>
        <v>1.5728014129286622E-3</v>
      </c>
      <c r="N180" s="215">
        <f>IF(M180&gt;N$7,1,0)</f>
        <v>0</v>
      </c>
    </row>
    <row r="181" spans="1:14" ht="15.75" customHeight="1">
      <c r="A181" s="182"/>
      <c r="B181" s="186" t="s">
        <v>349</v>
      </c>
      <c r="C181" s="186">
        <v>21</v>
      </c>
      <c r="D181" s="186" t="s">
        <v>764</v>
      </c>
      <c r="E181" s="187" t="s">
        <v>765</v>
      </c>
      <c r="F181" s="188">
        <v>7224</v>
      </c>
      <c r="G181" s="189">
        <v>174</v>
      </c>
      <c r="H181" s="186" t="s">
        <v>349</v>
      </c>
      <c r="I181" s="186">
        <v>21</v>
      </c>
      <c r="J181" s="186" t="s">
        <v>520</v>
      </c>
      <c r="K181" s="187" t="s">
        <v>521</v>
      </c>
      <c r="L181" s="188">
        <v>10720</v>
      </c>
      <c r="M181" s="193">
        <f>+L181/L$227</f>
        <v>1.5526688596183128E-3</v>
      </c>
      <c r="N181" s="215">
        <f>IF(M181&gt;N$7,1,0)</f>
        <v>0</v>
      </c>
    </row>
    <row r="182" spans="1:14" ht="15.75" customHeight="1">
      <c r="A182" s="182"/>
      <c r="B182" s="186" t="s">
        <v>349</v>
      </c>
      <c r="C182" s="186">
        <v>21</v>
      </c>
      <c r="D182" s="186" t="s">
        <v>504</v>
      </c>
      <c r="E182" s="187" t="s">
        <v>505</v>
      </c>
      <c r="F182" s="188">
        <v>33707</v>
      </c>
      <c r="G182" s="189">
        <v>175</v>
      </c>
      <c r="H182" s="186" t="s">
        <v>349</v>
      </c>
      <c r="I182" s="186">
        <v>21</v>
      </c>
      <c r="J182" s="186" t="s">
        <v>658</v>
      </c>
      <c r="K182" s="187" t="s">
        <v>659</v>
      </c>
      <c r="L182" s="188">
        <v>10602</v>
      </c>
      <c r="M182" s="193">
        <f>+L182/L$227</f>
        <v>1.5355779150814696E-3</v>
      </c>
      <c r="N182" s="215">
        <f>IF(M182&gt;N$7,1,0)</f>
        <v>0</v>
      </c>
    </row>
    <row r="183" spans="1:14" ht="15.75" customHeight="1">
      <c r="A183" s="182"/>
      <c r="B183" s="186" t="s">
        <v>349</v>
      </c>
      <c r="C183" s="186">
        <v>21</v>
      </c>
      <c r="D183" s="186" t="s">
        <v>766</v>
      </c>
      <c r="E183" s="187" t="s">
        <v>767</v>
      </c>
      <c r="F183" s="188">
        <v>4518</v>
      </c>
      <c r="G183" s="189">
        <v>176</v>
      </c>
      <c r="H183" s="186" t="s">
        <v>349</v>
      </c>
      <c r="I183" s="186">
        <v>21</v>
      </c>
      <c r="J183" s="186" t="s">
        <v>598</v>
      </c>
      <c r="K183" s="187" t="s">
        <v>599</v>
      </c>
      <c r="L183" s="188">
        <v>10591</v>
      </c>
      <c r="M183" s="193">
        <f>+L183/L$227</f>
        <v>1.5339846914382044E-3</v>
      </c>
      <c r="N183" s="215">
        <f>IF(M183&gt;N$7,1,0)</f>
        <v>0</v>
      </c>
    </row>
    <row r="184" spans="1:14" ht="15.75" customHeight="1">
      <c r="A184" s="182"/>
      <c r="B184" s="186" t="s">
        <v>349</v>
      </c>
      <c r="C184" s="186">
        <v>21</v>
      </c>
      <c r="D184" s="186" t="s">
        <v>756</v>
      </c>
      <c r="E184" s="187" t="s">
        <v>757</v>
      </c>
      <c r="F184" s="188">
        <v>11444</v>
      </c>
      <c r="G184" s="189">
        <v>177</v>
      </c>
      <c r="H184" s="186" t="s">
        <v>349</v>
      </c>
      <c r="I184" s="186">
        <v>21</v>
      </c>
      <c r="J184" s="186" t="s">
        <v>530</v>
      </c>
      <c r="K184" s="187" t="s">
        <v>531</v>
      </c>
      <c r="L184" s="188">
        <v>10455</v>
      </c>
      <c r="M184" s="193">
        <f>+L184/L$227</f>
        <v>1.5142866536669273E-3</v>
      </c>
      <c r="N184" s="215">
        <f>IF(M184&gt;N$7,1,0)</f>
        <v>0</v>
      </c>
    </row>
    <row r="185" spans="1:14" ht="15.75" customHeight="1">
      <c r="A185" s="182"/>
      <c r="B185" s="186" t="s">
        <v>349</v>
      </c>
      <c r="C185" s="186">
        <v>21</v>
      </c>
      <c r="D185" s="186" t="s">
        <v>748</v>
      </c>
      <c r="E185" s="187" t="s">
        <v>749</v>
      </c>
      <c r="F185" s="188">
        <v>11966</v>
      </c>
      <c r="G185" s="189">
        <v>178</v>
      </c>
      <c r="H185" s="186" t="s">
        <v>349</v>
      </c>
      <c r="I185" s="186">
        <v>21</v>
      </c>
      <c r="J185" s="186" t="s">
        <v>768</v>
      </c>
      <c r="K185" s="187" t="s">
        <v>769</v>
      </c>
      <c r="L185" s="188">
        <v>10434</v>
      </c>
      <c r="M185" s="193">
        <f>+L185/L$227</f>
        <v>1.5112450448934213E-3</v>
      </c>
      <c r="N185" s="215">
        <f>IF(M185&gt;N$7,1,0)</f>
        <v>0</v>
      </c>
    </row>
    <row r="186" spans="1:14" ht="15.75" customHeight="1">
      <c r="A186" s="182"/>
      <c r="B186" s="186" t="s">
        <v>349</v>
      </c>
      <c r="C186" s="186">
        <v>21</v>
      </c>
      <c r="D186" s="186" t="s">
        <v>638</v>
      </c>
      <c r="E186" s="187" t="s">
        <v>639</v>
      </c>
      <c r="F186" s="188">
        <v>20235</v>
      </c>
      <c r="G186" s="189">
        <v>179</v>
      </c>
      <c r="H186" s="186" t="s">
        <v>349</v>
      </c>
      <c r="I186" s="186">
        <v>21</v>
      </c>
      <c r="J186" s="186" t="s">
        <v>578</v>
      </c>
      <c r="K186" s="187" t="s">
        <v>579</v>
      </c>
      <c r="L186" s="188">
        <v>10073</v>
      </c>
      <c r="M186" s="193">
        <f>+L186/L$227</f>
        <v>1.4589583416917224E-3</v>
      </c>
      <c r="N186" s="215">
        <f>IF(M186&gt;N$7,1,0)</f>
        <v>0</v>
      </c>
    </row>
    <row r="187" spans="1:14" ht="15.75" customHeight="1">
      <c r="A187" s="182"/>
      <c r="B187" s="186" t="s">
        <v>349</v>
      </c>
      <c r="C187" s="186">
        <v>21</v>
      </c>
      <c r="D187" s="186" t="s">
        <v>720</v>
      </c>
      <c r="E187" s="187" t="s">
        <v>721</v>
      </c>
      <c r="F187" s="188">
        <v>15520</v>
      </c>
      <c r="G187" s="189">
        <v>180</v>
      </c>
      <c r="H187" s="186" t="s">
        <v>349</v>
      </c>
      <c r="I187" s="186">
        <v>21</v>
      </c>
      <c r="J187" s="186" t="s">
        <v>610</v>
      </c>
      <c r="K187" s="187" t="s">
        <v>611</v>
      </c>
      <c r="L187" s="188">
        <v>10011</v>
      </c>
      <c r="M187" s="193">
        <f>+L187/L$227</f>
        <v>1.4499783538842285E-3</v>
      </c>
      <c r="N187" s="215">
        <f>IF(M187&gt;N$7,1,0)</f>
        <v>0</v>
      </c>
    </row>
    <row r="188" spans="1:14" ht="15.75" customHeight="1">
      <c r="A188" s="182"/>
      <c r="B188" s="186" t="s">
        <v>349</v>
      </c>
      <c r="C188" s="186">
        <v>21</v>
      </c>
      <c r="D188" s="186" t="s">
        <v>758</v>
      </c>
      <c r="E188" s="187" t="s">
        <v>759</v>
      </c>
      <c r="F188" s="188">
        <v>10949</v>
      </c>
      <c r="G188" s="189">
        <v>181</v>
      </c>
      <c r="H188" s="186" t="s">
        <v>349</v>
      </c>
      <c r="I188" s="186">
        <v>21</v>
      </c>
      <c r="J188" s="186" t="s">
        <v>640</v>
      </c>
      <c r="K188" s="187" t="s">
        <v>641</v>
      </c>
      <c r="L188" s="188">
        <v>9819</v>
      </c>
      <c r="M188" s="193">
        <f>+L188/L$227</f>
        <v>1.4221693593836021E-3</v>
      </c>
      <c r="N188" s="215">
        <f>IF(M188&gt;N$7,1,0)</f>
        <v>0</v>
      </c>
    </row>
    <row r="189" spans="1:14" ht="15.75" customHeight="1">
      <c r="A189" s="182"/>
      <c r="B189" s="186" t="s">
        <v>349</v>
      </c>
      <c r="C189" s="186">
        <v>21</v>
      </c>
      <c r="D189" s="186" t="s">
        <v>690</v>
      </c>
      <c r="E189" s="187" t="s">
        <v>691</v>
      </c>
      <c r="F189" s="188">
        <v>18095</v>
      </c>
      <c r="G189" s="189">
        <v>182</v>
      </c>
      <c r="H189" s="186" t="s">
        <v>349</v>
      </c>
      <c r="I189" s="186">
        <v>21</v>
      </c>
      <c r="J189" s="186" t="s">
        <v>482</v>
      </c>
      <c r="K189" s="187" t="s">
        <v>483</v>
      </c>
      <c r="L189" s="188">
        <v>9166</v>
      </c>
      <c r="M189" s="193">
        <f>+L189/L$227</f>
        <v>1.3275898103788672E-3</v>
      </c>
      <c r="N189" s="215">
        <f>IF(M189&gt;N$7,1,0)</f>
        <v>0</v>
      </c>
    </row>
    <row r="190" spans="1:14" ht="15.75" customHeight="1">
      <c r="A190" s="182"/>
      <c r="B190" s="186" t="s">
        <v>349</v>
      </c>
      <c r="C190" s="186">
        <v>21</v>
      </c>
      <c r="D190" s="186" t="s">
        <v>566</v>
      </c>
      <c r="E190" s="187" t="s">
        <v>567</v>
      </c>
      <c r="F190" s="188">
        <v>25371</v>
      </c>
      <c r="G190" s="189">
        <v>183</v>
      </c>
      <c r="H190" s="186" t="s">
        <v>349</v>
      </c>
      <c r="I190" s="186">
        <v>21</v>
      </c>
      <c r="J190" s="186" t="s">
        <v>708</v>
      </c>
      <c r="K190" s="187" t="s">
        <v>709</v>
      </c>
      <c r="L190" s="188">
        <v>9026</v>
      </c>
      <c r="M190" s="193">
        <f>+L190/L$227</f>
        <v>1.3073124185554936E-3</v>
      </c>
      <c r="N190" s="215">
        <f>IF(M190&gt;N$7,1,0)</f>
        <v>0</v>
      </c>
    </row>
    <row r="191" spans="1:14" ht="15.75" customHeight="1">
      <c r="A191" s="182"/>
      <c r="B191" s="186" t="s">
        <v>349</v>
      </c>
      <c r="C191" s="186">
        <v>21</v>
      </c>
      <c r="D191" s="186" t="s">
        <v>360</v>
      </c>
      <c r="E191" s="187" t="s">
        <v>361</v>
      </c>
      <c r="F191" s="188">
        <v>174267</v>
      </c>
      <c r="G191" s="189">
        <v>184</v>
      </c>
      <c r="H191" s="186" t="s">
        <v>349</v>
      </c>
      <c r="I191" s="186">
        <v>21</v>
      </c>
      <c r="J191" s="186" t="s">
        <v>466</v>
      </c>
      <c r="K191" s="187" t="s">
        <v>467</v>
      </c>
      <c r="L191" s="188">
        <v>8996</v>
      </c>
      <c r="M191" s="193">
        <f>+L191/L$227</f>
        <v>1.3029672631647707E-3</v>
      </c>
      <c r="N191" s="215">
        <f>IF(M191&gt;N$7,1,0)</f>
        <v>0</v>
      </c>
    </row>
    <row r="192" spans="1:14" ht="15.75" customHeight="1">
      <c r="A192" s="182"/>
      <c r="B192" s="186" t="s">
        <v>349</v>
      </c>
      <c r="C192" s="186">
        <v>21</v>
      </c>
      <c r="D192" s="186" t="s">
        <v>770</v>
      </c>
      <c r="E192" s="187" t="s">
        <v>771</v>
      </c>
      <c r="F192" s="188">
        <v>7495</v>
      </c>
      <c r="G192" s="189">
        <v>185</v>
      </c>
      <c r="H192" s="186" t="s">
        <v>349</v>
      </c>
      <c r="I192" s="186">
        <v>21</v>
      </c>
      <c r="J192" s="186" t="s">
        <v>498</v>
      </c>
      <c r="K192" s="187" t="s">
        <v>499</v>
      </c>
      <c r="L192" s="188">
        <v>8822</v>
      </c>
      <c r="M192" s="193">
        <f>+L192/L$227</f>
        <v>1.2777653618985781E-3</v>
      </c>
      <c r="N192" s="215">
        <f>IF(M192&gt;N$7,1,0)</f>
        <v>0</v>
      </c>
    </row>
    <row r="193" spans="1:14" ht="15.75" customHeight="1">
      <c r="A193" s="182"/>
      <c r="B193" s="186" t="s">
        <v>349</v>
      </c>
      <c r="C193" s="186">
        <v>21</v>
      </c>
      <c r="D193" s="186" t="s">
        <v>352</v>
      </c>
      <c r="E193" s="187" t="s">
        <v>353</v>
      </c>
      <c r="F193" s="188">
        <v>1073893</v>
      </c>
      <c r="G193" s="189">
        <v>186</v>
      </c>
      <c r="H193" s="186" t="s">
        <v>349</v>
      </c>
      <c r="I193" s="186">
        <v>21</v>
      </c>
      <c r="J193" s="186" t="s">
        <v>660</v>
      </c>
      <c r="K193" s="187" t="s">
        <v>661</v>
      </c>
      <c r="L193" s="188">
        <v>8716</v>
      </c>
      <c r="M193" s="193">
        <f>+L193/L$227</f>
        <v>1.2624124795180237E-3</v>
      </c>
      <c r="N193" s="215">
        <f>IF(M193&gt;N$7,1,0)</f>
        <v>0</v>
      </c>
    </row>
    <row r="194" spans="1:14" ht="15.75" customHeight="1">
      <c r="A194" s="182"/>
      <c r="B194" s="186" t="s">
        <v>349</v>
      </c>
      <c r="C194" s="186">
        <v>21</v>
      </c>
      <c r="D194" s="186" t="s">
        <v>666</v>
      </c>
      <c r="E194" s="187" t="s">
        <v>667</v>
      </c>
      <c r="F194" s="188">
        <v>18607</v>
      </c>
      <c r="G194" s="189">
        <v>187</v>
      </c>
      <c r="H194" s="186" t="s">
        <v>349</v>
      </c>
      <c r="I194" s="186">
        <v>21</v>
      </c>
      <c r="J194" s="186" t="s">
        <v>534</v>
      </c>
      <c r="K194" s="187" t="s">
        <v>535</v>
      </c>
      <c r="L194" s="188">
        <v>8447</v>
      </c>
      <c r="M194" s="193">
        <f>+L194/L$227</f>
        <v>1.2234509195145418E-3</v>
      </c>
      <c r="N194" s="215">
        <f>IF(M194&gt;N$7,1,0)</f>
        <v>0</v>
      </c>
    </row>
    <row r="195" spans="1:14" ht="15.75" customHeight="1">
      <c r="A195" s="182"/>
      <c r="B195" s="186" t="s">
        <v>349</v>
      </c>
      <c r="C195" s="186">
        <v>21</v>
      </c>
      <c r="D195" s="186" t="s">
        <v>474</v>
      </c>
      <c r="E195" s="187" t="s">
        <v>475</v>
      </c>
      <c r="F195" s="188">
        <v>40574</v>
      </c>
      <c r="G195" s="189">
        <v>188</v>
      </c>
      <c r="H195" s="186" t="s">
        <v>349</v>
      </c>
      <c r="I195" s="186">
        <v>21</v>
      </c>
      <c r="J195" s="186" t="s">
        <v>574</v>
      </c>
      <c r="K195" s="187" t="s">
        <v>575</v>
      </c>
      <c r="L195" s="188">
        <v>8321</v>
      </c>
      <c r="M195" s="193">
        <f>+L195/L$227</f>
        <v>1.2052012668735056E-3</v>
      </c>
      <c r="N195" s="215">
        <f>IF(M195&gt;N$7,1,0)</f>
        <v>0</v>
      </c>
    </row>
    <row r="196" spans="1:14" ht="15.75" customHeight="1">
      <c r="A196" s="182"/>
      <c r="B196" s="186" t="s">
        <v>349</v>
      </c>
      <c r="C196" s="186">
        <v>21</v>
      </c>
      <c r="D196" s="186" t="s">
        <v>742</v>
      </c>
      <c r="E196" s="187" t="s">
        <v>743</v>
      </c>
      <c r="F196" s="188">
        <v>12407</v>
      </c>
      <c r="G196" s="189">
        <v>189</v>
      </c>
      <c r="H196" s="186" t="s">
        <v>349</v>
      </c>
      <c r="I196" s="186">
        <v>21</v>
      </c>
      <c r="J196" s="186" t="s">
        <v>772</v>
      </c>
      <c r="K196" s="187" t="s">
        <v>773</v>
      </c>
      <c r="L196" s="188">
        <v>8303</v>
      </c>
      <c r="M196" s="193">
        <f>+L196/L$227</f>
        <v>1.2025941736390721E-3</v>
      </c>
      <c r="N196" s="215">
        <f>IF(M196&gt;N$7,1,0)</f>
        <v>0</v>
      </c>
    </row>
    <row r="197" spans="1:14" ht="15.75" customHeight="1">
      <c r="A197" s="182"/>
      <c r="B197" s="186" t="s">
        <v>349</v>
      </c>
      <c r="C197" s="186">
        <v>21</v>
      </c>
      <c r="D197" s="186" t="s">
        <v>774</v>
      </c>
      <c r="E197" s="187" t="s">
        <v>775</v>
      </c>
      <c r="F197" s="188">
        <v>4563</v>
      </c>
      <c r="G197" s="189">
        <v>190</v>
      </c>
      <c r="H197" s="186" t="s">
        <v>349</v>
      </c>
      <c r="I197" s="186">
        <v>21</v>
      </c>
      <c r="J197" s="186" t="s">
        <v>704</v>
      </c>
      <c r="K197" s="187" t="s">
        <v>705</v>
      </c>
      <c r="L197" s="188">
        <v>8284</v>
      </c>
      <c r="M197" s="193">
        <f>+L197/L$227</f>
        <v>1.1998422418916142E-3</v>
      </c>
      <c r="N197" s="215">
        <f>IF(M197&gt;N$7,1,0)</f>
        <v>0</v>
      </c>
    </row>
    <row r="198" spans="1:14" ht="15.75" customHeight="1">
      <c r="A198" s="182"/>
      <c r="B198" s="186" t="s">
        <v>349</v>
      </c>
      <c r="C198" s="186">
        <v>21</v>
      </c>
      <c r="D198" s="186" t="s">
        <v>680</v>
      </c>
      <c r="E198" s="187" t="s">
        <v>681</v>
      </c>
      <c r="F198" s="188">
        <v>18406</v>
      </c>
      <c r="G198" s="189">
        <v>191</v>
      </c>
      <c r="H198" s="186" t="s">
        <v>349</v>
      </c>
      <c r="I198" s="186">
        <v>21</v>
      </c>
      <c r="J198" s="186" t="s">
        <v>692</v>
      </c>
      <c r="K198" s="187" t="s">
        <v>693</v>
      </c>
      <c r="L198" s="188">
        <v>7658</v>
      </c>
      <c r="M198" s="193">
        <f>+L198/L$227</f>
        <v>1.1091733327385298E-3</v>
      </c>
      <c r="N198" s="215">
        <f>IF(M198&gt;N$7,1,0)</f>
        <v>0</v>
      </c>
    </row>
    <row r="199" spans="1:14" ht="15.75" customHeight="1">
      <c r="A199" s="182"/>
      <c r="B199" s="186" t="s">
        <v>349</v>
      </c>
      <c r="C199" s="186">
        <v>21</v>
      </c>
      <c r="D199" s="186" t="s">
        <v>776</v>
      </c>
      <c r="E199" s="187" t="s">
        <v>777</v>
      </c>
      <c r="F199" s="188">
        <v>5230</v>
      </c>
      <c r="G199" s="189">
        <v>192</v>
      </c>
      <c r="H199" s="186" t="s">
        <v>349</v>
      </c>
      <c r="I199" s="186">
        <v>21</v>
      </c>
      <c r="J199" s="186" t="s">
        <v>606</v>
      </c>
      <c r="K199" s="187" t="s">
        <v>607</v>
      </c>
      <c r="L199" s="188">
        <v>7626</v>
      </c>
      <c r="M199" s="193">
        <f>+L199/L$227</f>
        <v>1.1045385003217588E-3</v>
      </c>
      <c r="N199" s="215">
        <f>IF(M199&gt;N$7,1,0)</f>
        <v>0</v>
      </c>
    </row>
    <row r="200" spans="1:14" ht="15.75" customHeight="1">
      <c r="A200" s="182"/>
      <c r="B200" s="186" t="s">
        <v>349</v>
      </c>
      <c r="C200" s="186">
        <v>21</v>
      </c>
      <c r="D200" s="186" t="s">
        <v>778</v>
      </c>
      <c r="E200" s="187" t="s">
        <v>779</v>
      </c>
      <c r="F200" s="188">
        <v>6529</v>
      </c>
      <c r="G200" s="189">
        <v>193</v>
      </c>
      <c r="H200" s="186" t="s">
        <v>349</v>
      </c>
      <c r="I200" s="186">
        <v>21</v>
      </c>
      <c r="J200" s="186" t="s">
        <v>750</v>
      </c>
      <c r="K200" s="187" t="s">
        <v>751</v>
      </c>
      <c r="L200" s="188">
        <v>7609</v>
      </c>
      <c r="M200" s="193">
        <f>+L200/L$227</f>
        <v>1.1020762456003491E-3</v>
      </c>
      <c r="N200" s="215">
        <f>IF(M200&gt;N$7,1,0)</f>
        <v>0</v>
      </c>
    </row>
    <row r="201" spans="1:14" ht="15.75" customHeight="1">
      <c r="A201" s="182"/>
      <c r="B201" s="186" t="s">
        <v>349</v>
      </c>
      <c r="C201" s="186">
        <v>21</v>
      </c>
      <c r="D201" s="186" t="s">
        <v>628</v>
      </c>
      <c r="E201" s="187" t="s">
        <v>629</v>
      </c>
      <c r="F201" s="188">
        <v>20678</v>
      </c>
      <c r="G201" s="189">
        <v>194</v>
      </c>
      <c r="H201" s="186" t="s">
        <v>349</v>
      </c>
      <c r="I201" s="186">
        <v>21</v>
      </c>
      <c r="J201" s="186" t="s">
        <v>754</v>
      </c>
      <c r="K201" s="187" t="s">
        <v>755</v>
      </c>
      <c r="L201" s="188">
        <v>7576</v>
      </c>
      <c r="M201" s="193">
        <f>+L201/L$227</f>
        <v>1.097296574670554E-3</v>
      </c>
      <c r="N201" s="215">
        <f>IF(M201&gt;N$7,1,0)</f>
        <v>0</v>
      </c>
    </row>
    <row r="202" spans="1:14" ht="15.75" customHeight="1">
      <c r="A202" s="182"/>
      <c r="B202" s="186" t="s">
        <v>349</v>
      </c>
      <c r="C202" s="186">
        <v>21</v>
      </c>
      <c r="D202" s="186" t="s">
        <v>732</v>
      </c>
      <c r="E202" s="187" t="s">
        <v>733</v>
      </c>
      <c r="F202" s="188">
        <v>13487</v>
      </c>
      <c r="G202" s="189">
        <v>195</v>
      </c>
      <c r="H202" s="186" t="s">
        <v>349</v>
      </c>
      <c r="I202" s="186">
        <v>21</v>
      </c>
      <c r="J202" s="186" t="s">
        <v>770</v>
      </c>
      <c r="K202" s="187" t="s">
        <v>771</v>
      </c>
      <c r="L202" s="188">
        <v>7495</v>
      </c>
      <c r="M202" s="193">
        <f>+L202/L$227</f>
        <v>1.0855646551156022E-3</v>
      </c>
      <c r="N202" s="215">
        <f>IF(M202&gt;N$7,1,0)</f>
        <v>0</v>
      </c>
    </row>
    <row r="203" spans="1:14" ht="15.75" customHeight="1">
      <c r="A203" s="182"/>
      <c r="B203" s="186" t="s">
        <v>349</v>
      </c>
      <c r="C203" s="186">
        <v>21</v>
      </c>
      <c r="D203" s="186" t="s">
        <v>760</v>
      </c>
      <c r="E203" s="187" t="s">
        <v>761</v>
      </c>
      <c r="F203" s="188">
        <v>10862</v>
      </c>
      <c r="G203" s="189">
        <v>196</v>
      </c>
      <c r="H203" s="186" t="s">
        <v>349</v>
      </c>
      <c r="I203" s="186">
        <v>21</v>
      </c>
      <c r="J203" s="186" t="s">
        <v>674</v>
      </c>
      <c r="K203" s="187" t="s">
        <v>675</v>
      </c>
      <c r="L203" s="188">
        <v>7359</v>
      </c>
      <c r="M203" s="193">
        <f>+L203/L$227</f>
        <v>1.0658666173443251E-3</v>
      </c>
      <c r="N203" s="215">
        <f>IF(M203&gt;N$7,1,0)</f>
        <v>0</v>
      </c>
    </row>
    <row r="204" spans="1:14" ht="15.75" customHeight="1">
      <c r="A204" s="182"/>
      <c r="B204" s="186" t="s">
        <v>349</v>
      </c>
      <c r="C204" s="186">
        <v>21</v>
      </c>
      <c r="D204" s="186" t="s">
        <v>730</v>
      </c>
      <c r="E204" s="187" t="s">
        <v>731</v>
      </c>
      <c r="F204" s="188">
        <v>14081</v>
      </c>
      <c r="G204" s="189">
        <v>197</v>
      </c>
      <c r="H204" s="186" t="s">
        <v>349</v>
      </c>
      <c r="I204" s="186">
        <v>21</v>
      </c>
      <c r="J204" s="186" t="s">
        <v>450</v>
      </c>
      <c r="K204" s="187" t="s">
        <v>451</v>
      </c>
      <c r="L204" s="188">
        <v>7273</v>
      </c>
      <c r="M204" s="193">
        <f>+L204/L$227</f>
        <v>1.0534105052242527E-3</v>
      </c>
      <c r="N204" s="215">
        <f>IF(M204&gt;N$7,1,0)</f>
        <v>0</v>
      </c>
    </row>
    <row r="205" spans="1:14" ht="15.75" customHeight="1">
      <c r="A205" s="182"/>
      <c r="B205" s="186" t="s">
        <v>349</v>
      </c>
      <c r="C205" s="186">
        <v>21</v>
      </c>
      <c r="D205" s="186" t="s">
        <v>762</v>
      </c>
      <c r="E205" s="187" t="s">
        <v>763</v>
      </c>
      <c r="F205" s="188">
        <v>10859</v>
      </c>
      <c r="G205" s="189">
        <v>198</v>
      </c>
      <c r="H205" s="186" t="s">
        <v>349</v>
      </c>
      <c r="I205" s="186">
        <v>21</v>
      </c>
      <c r="J205" s="186" t="s">
        <v>764</v>
      </c>
      <c r="K205" s="187" t="s">
        <v>765</v>
      </c>
      <c r="L205" s="188">
        <v>7224</v>
      </c>
      <c r="M205" s="193">
        <f>+L205/L$227</f>
        <v>1.0463134180860719E-3</v>
      </c>
      <c r="N205" s="215">
        <f>IF(M205&gt;N$7,1,0)</f>
        <v>0</v>
      </c>
    </row>
    <row r="206" spans="1:14" ht="15.75" customHeight="1">
      <c r="A206" s="182"/>
      <c r="B206" s="186" t="s">
        <v>349</v>
      </c>
      <c r="C206" s="186">
        <v>21</v>
      </c>
      <c r="D206" s="186" t="s">
        <v>700</v>
      </c>
      <c r="E206" s="187" t="s">
        <v>701</v>
      </c>
      <c r="F206" s="188">
        <v>17663</v>
      </c>
      <c r="G206" s="189">
        <v>199</v>
      </c>
      <c r="H206" s="186" t="s">
        <v>349</v>
      </c>
      <c r="I206" s="186">
        <v>21</v>
      </c>
      <c r="J206" s="186" t="s">
        <v>744</v>
      </c>
      <c r="K206" s="187" t="s">
        <v>745</v>
      </c>
      <c r="L206" s="188">
        <v>6831</v>
      </c>
      <c r="M206" s="193">
        <f>+L206/L$227</f>
        <v>9.8939188246760209E-4</v>
      </c>
      <c r="N206" s="215">
        <f>IF(M206&gt;N$7,1,0)</f>
        <v>0</v>
      </c>
    </row>
    <row r="207" spans="1:14" ht="15.75" customHeight="1">
      <c r="A207" s="182"/>
      <c r="B207" s="186" t="s">
        <v>349</v>
      </c>
      <c r="C207" s="186">
        <v>21</v>
      </c>
      <c r="D207" s="186" t="s">
        <v>768</v>
      </c>
      <c r="E207" s="187" t="s">
        <v>769</v>
      </c>
      <c r="F207" s="188">
        <v>10434</v>
      </c>
      <c r="G207" s="189">
        <v>200</v>
      </c>
      <c r="H207" s="186" t="s">
        <v>349</v>
      </c>
      <c r="I207" s="186">
        <v>21</v>
      </c>
      <c r="J207" s="186" t="s">
        <v>384</v>
      </c>
      <c r="K207" s="187" t="s">
        <v>385</v>
      </c>
      <c r="L207" s="188">
        <v>6789</v>
      </c>
      <c r="M207" s="193">
        <f>+L207/L$227</f>
        <v>9.8330866492059017E-4</v>
      </c>
      <c r="N207" s="215">
        <f>IF(M207&gt;N$7,1,0)</f>
        <v>0</v>
      </c>
    </row>
    <row r="208" spans="1:14" ht="15.75" customHeight="1">
      <c r="A208" s="182"/>
      <c r="B208" s="186" t="s">
        <v>349</v>
      </c>
      <c r="C208" s="186">
        <v>21</v>
      </c>
      <c r="D208" s="186" t="s">
        <v>780</v>
      </c>
      <c r="E208" s="187" t="s">
        <v>781</v>
      </c>
      <c r="F208" s="188">
        <v>5537</v>
      </c>
      <c r="G208" s="189">
        <v>201</v>
      </c>
      <c r="H208" s="186" t="s">
        <v>349</v>
      </c>
      <c r="I208" s="186">
        <v>21</v>
      </c>
      <c r="J208" s="186" t="s">
        <v>684</v>
      </c>
      <c r="K208" s="187" t="s">
        <v>685</v>
      </c>
      <c r="L208" s="188">
        <v>6788</v>
      </c>
      <c r="M208" s="193">
        <f>+L208/L$227</f>
        <v>9.8316382640756608E-4</v>
      </c>
      <c r="N208" s="215">
        <f>IF(M208&gt;N$7,1,0)</f>
        <v>0</v>
      </c>
    </row>
    <row r="209" spans="1:14" ht="15.75" customHeight="1">
      <c r="A209" s="182"/>
      <c r="B209" s="186" t="s">
        <v>349</v>
      </c>
      <c r="C209" s="186">
        <v>21</v>
      </c>
      <c r="D209" s="186" t="s">
        <v>772</v>
      </c>
      <c r="E209" s="187" t="s">
        <v>773</v>
      </c>
      <c r="F209" s="188">
        <v>8303</v>
      </c>
      <c r="G209" s="189">
        <v>202</v>
      </c>
      <c r="H209" s="186" t="s">
        <v>349</v>
      </c>
      <c r="I209" s="186">
        <v>21</v>
      </c>
      <c r="J209" s="186" t="s">
        <v>778</v>
      </c>
      <c r="K209" s="187" t="s">
        <v>779</v>
      </c>
      <c r="L209" s="188">
        <v>6529</v>
      </c>
      <c r="M209" s="193">
        <f>+L209/L$227</f>
        <v>9.4565065153432511E-4</v>
      </c>
      <c r="N209" s="215">
        <f>IF(M209&gt;N$7,1,0)</f>
        <v>0</v>
      </c>
    </row>
    <row r="210" spans="1:14" ht="15.75" customHeight="1">
      <c r="A210" s="182"/>
      <c r="B210" s="186" t="s">
        <v>349</v>
      </c>
      <c r="C210" s="186">
        <v>21</v>
      </c>
      <c r="D210" s="186" t="s">
        <v>544</v>
      </c>
      <c r="E210" s="187" t="s">
        <v>545</v>
      </c>
      <c r="F210" s="188">
        <v>28511</v>
      </c>
      <c r="G210" s="189">
        <v>203</v>
      </c>
      <c r="H210" s="186" t="s">
        <v>349</v>
      </c>
      <c r="I210" s="186">
        <v>21</v>
      </c>
      <c r="J210" s="186" t="s">
        <v>354</v>
      </c>
      <c r="K210" s="187" t="s">
        <v>355</v>
      </c>
      <c r="L210" s="188">
        <v>6351</v>
      </c>
      <c r="M210" s="193">
        <f>+L210/L$227</f>
        <v>9.1986939621603592E-4</v>
      </c>
      <c r="N210" s="215">
        <f>IF(M210&gt;N$7,1,0)</f>
        <v>0</v>
      </c>
    </row>
    <row r="211" spans="1:14" ht="15.75" customHeight="1">
      <c r="A211" s="182"/>
      <c r="B211" s="186" t="s">
        <v>349</v>
      </c>
      <c r="C211" s="186">
        <v>21</v>
      </c>
      <c r="D211" s="186" t="s">
        <v>364</v>
      </c>
      <c r="E211" s="187" t="s">
        <v>365</v>
      </c>
      <c r="F211" s="188">
        <v>164869</v>
      </c>
      <c r="G211" s="189">
        <v>204</v>
      </c>
      <c r="H211" s="186" t="s">
        <v>349</v>
      </c>
      <c r="I211" s="186">
        <v>21</v>
      </c>
      <c r="J211" s="186" t="s">
        <v>612</v>
      </c>
      <c r="K211" s="187" t="s">
        <v>613</v>
      </c>
      <c r="L211" s="188">
        <v>6142</v>
      </c>
      <c r="M211" s="193">
        <f>+L211/L$227</f>
        <v>8.8959814699399978E-4</v>
      </c>
      <c r="N211" s="215">
        <f>IF(M211&gt;N$7,1,0)</f>
        <v>0</v>
      </c>
    </row>
    <row r="212" spans="1:14" ht="15.75" customHeight="1">
      <c r="A212" s="182"/>
      <c r="B212" s="186" t="s">
        <v>349</v>
      </c>
      <c r="C212" s="186">
        <v>21</v>
      </c>
      <c r="D212" s="186" t="s">
        <v>620</v>
      </c>
      <c r="E212" s="187" t="s">
        <v>621</v>
      </c>
      <c r="F212" s="188">
        <v>20891</v>
      </c>
      <c r="G212" s="189">
        <v>205</v>
      </c>
      <c r="H212" s="186" t="s">
        <v>349</v>
      </c>
      <c r="I212" s="186">
        <v>21</v>
      </c>
      <c r="J212" s="186" t="s">
        <v>462</v>
      </c>
      <c r="K212" s="187" t="s">
        <v>463</v>
      </c>
      <c r="L212" s="188">
        <v>5900</v>
      </c>
      <c r="M212" s="193">
        <f>+L212/L$227</f>
        <v>8.5454722684216841E-4</v>
      </c>
      <c r="N212" s="215">
        <f>IF(M212&gt;N$7,1,0)</f>
        <v>0</v>
      </c>
    </row>
    <row r="213" spans="1:14" ht="15.75" customHeight="1">
      <c r="A213" s="182"/>
      <c r="B213" s="186" t="s">
        <v>349</v>
      </c>
      <c r="C213" s="186">
        <v>21</v>
      </c>
      <c r="D213" s="186" t="s">
        <v>782</v>
      </c>
      <c r="E213" s="187" t="s">
        <v>783</v>
      </c>
      <c r="F213" s="188">
        <v>5716</v>
      </c>
      <c r="G213" s="189">
        <v>206</v>
      </c>
      <c r="H213" s="186" t="s">
        <v>349</v>
      </c>
      <c r="I213" s="186">
        <v>21</v>
      </c>
      <c r="J213" s="186" t="s">
        <v>736</v>
      </c>
      <c r="K213" s="187" t="s">
        <v>737</v>
      </c>
      <c r="L213" s="188">
        <v>5877</v>
      </c>
      <c r="M213" s="193">
        <f>+L213/L$227</f>
        <v>8.5121594104261428E-4</v>
      </c>
      <c r="N213" s="215">
        <f>IF(M213&gt;N$7,1,0)</f>
        <v>0</v>
      </c>
    </row>
    <row r="214" spans="1:14" ht="15.75" customHeight="1">
      <c r="A214" s="182"/>
      <c r="B214" s="186" t="s">
        <v>349</v>
      </c>
      <c r="C214" s="186">
        <v>21</v>
      </c>
      <c r="D214" s="186" t="s">
        <v>464</v>
      </c>
      <c r="E214" s="187" t="s">
        <v>465</v>
      </c>
      <c r="F214" s="188">
        <v>40844</v>
      </c>
      <c r="G214" s="189">
        <v>207</v>
      </c>
      <c r="H214" s="186" t="s">
        <v>349</v>
      </c>
      <c r="I214" s="186">
        <v>21</v>
      </c>
      <c r="J214" s="186" t="s">
        <v>782</v>
      </c>
      <c r="K214" s="187" t="s">
        <v>783</v>
      </c>
      <c r="L214" s="188">
        <v>5716</v>
      </c>
      <c r="M214" s="193">
        <f>+L214/L$227</f>
        <v>8.2789694044573469E-4</v>
      </c>
      <c r="N214" s="215">
        <f>IF(M214&gt;N$7,1,0)</f>
        <v>0</v>
      </c>
    </row>
    <row r="215" spans="1:14" ht="15.75" customHeight="1">
      <c r="A215" s="182"/>
      <c r="B215" s="186" t="s">
        <v>349</v>
      </c>
      <c r="C215" s="186">
        <v>21</v>
      </c>
      <c r="D215" s="186" t="s">
        <v>496</v>
      </c>
      <c r="E215" s="187" t="s">
        <v>497</v>
      </c>
      <c r="F215" s="188">
        <v>34826</v>
      </c>
      <c r="G215" s="189">
        <v>208</v>
      </c>
      <c r="H215" s="186" t="s">
        <v>349</v>
      </c>
      <c r="I215" s="186">
        <v>21</v>
      </c>
      <c r="J215" s="186" t="s">
        <v>752</v>
      </c>
      <c r="K215" s="187" t="s">
        <v>753</v>
      </c>
      <c r="L215" s="188">
        <v>5554</v>
      </c>
      <c r="M215" s="193">
        <f>+L215/L$227</f>
        <v>8.0443310133583113E-4</v>
      </c>
      <c r="N215" s="215">
        <f>IF(M215&gt;N$7,1,0)</f>
        <v>0</v>
      </c>
    </row>
    <row r="216" spans="1:14" ht="15.75" customHeight="1">
      <c r="A216" s="182"/>
      <c r="B216" s="186" t="s">
        <v>349</v>
      </c>
      <c r="C216" s="186">
        <v>21</v>
      </c>
      <c r="D216" s="186" t="s">
        <v>576</v>
      </c>
      <c r="E216" s="187" t="s">
        <v>577</v>
      </c>
      <c r="F216" s="188">
        <v>24907</v>
      </c>
      <c r="G216" s="189">
        <v>209</v>
      </c>
      <c r="H216" s="186" t="s">
        <v>349</v>
      </c>
      <c r="I216" s="186">
        <v>21</v>
      </c>
      <c r="J216" s="186" t="s">
        <v>780</v>
      </c>
      <c r="K216" s="187" t="s">
        <v>781</v>
      </c>
      <c r="L216" s="188">
        <v>5537</v>
      </c>
      <c r="M216" s="193">
        <f>+L216/L$227</f>
        <v>8.0197084661442152E-4</v>
      </c>
      <c r="N216" s="215">
        <f>IF(M216&gt;N$7,1,0)</f>
        <v>0</v>
      </c>
    </row>
    <row r="217" spans="1:14" ht="15.75" customHeight="1">
      <c r="A217" s="182"/>
      <c r="B217" s="186" t="s">
        <v>349</v>
      </c>
      <c r="C217" s="186">
        <v>21</v>
      </c>
      <c r="D217" s="186" t="s">
        <v>428</v>
      </c>
      <c r="E217" s="187" t="s">
        <v>429</v>
      </c>
      <c r="F217" s="188">
        <v>57253</v>
      </c>
      <c r="G217" s="189">
        <v>210</v>
      </c>
      <c r="H217" s="186" t="s">
        <v>349</v>
      </c>
      <c r="I217" s="186">
        <v>21</v>
      </c>
      <c r="J217" s="186" t="s">
        <v>454</v>
      </c>
      <c r="K217" s="187" t="s">
        <v>455</v>
      </c>
      <c r="L217" s="188">
        <v>5519</v>
      </c>
      <c r="M217" s="193">
        <f>+L217/L$227</f>
        <v>7.9936375337998772E-4</v>
      </c>
      <c r="N217" s="215">
        <f>IF(M217&gt;N$7,1,0)</f>
        <v>0</v>
      </c>
    </row>
    <row r="218" spans="1:14" ht="15.75" customHeight="1">
      <c r="A218" s="182"/>
      <c r="B218" s="186" t="s">
        <v>349</v>
      </c>
      <c r="C218" s="186">
        <v>21</v>
      </c>
      <c r="D218" s="186" t="s">
        <v>518</v>
      </c>
      <c r="E218" s="187" t="s">
        <v>519</v>
      </c>
      <c r="F218" s="188">
        <v>32316</v>
      </c>
      <c r="G218" s="189">
        <v>211</v>
      </c>
      <c r="H218" s="186" t="s">
        <v>349</v>
      </c>
      <c r="I218" s="186">
        <v>21</v>
      </c>
      <c r="J218" s="186" t="s">
        <v>434</v>
      </c>
      <c r="K218" s="187" t="s">
        <v>435</v>
      </c>
      <c r="L218" s="188">
        <v>5511</v>
      </c>
      <c r="M218" s="193">
        <f>+L218/L$227</f>
        <v>7.9820504527579501E-4</v>
      </c>
      <c r="N218" s="215">
        <f>IF(M218&gt;N$7,1,0)</f>
        <v>0</v>
      </c>
    </row>
    <row r="219" spans="1:14" ht="15.75" customHeight="1">
      <c r="A219" s="182"/>
      <c r="B219" s="186" t="s">
        <v>349</v>
      </c>
      <c r="C219" s="186">
        <v>21</v>
      </c>
      <c r="D219" s="186" t="s">
        <v>432</v>
      </c>
      <c r="E219" s="187" t="s">
        <v>433</v>
      </c>
      <c r="F219" s="188">
        <v>54845</v>
      </c>
      <c r="G219" s="189">
        <v>212</v>
      </c>
      <c r="H219" s="186" t="s">
        <v>349</v>
      </c>
      <c r="I219" s="186">
        <v>21</v>
      </c>
      <c r="J219" s="186" t="s">
        <v>712</v>
      </c>
      <c r="K219" s="187" t="s">
        <v>713</v>
      </c>
      <c r="L219" s="188">
        <v>5243</v>
      </c>
      <c r="M219" s="193">
        <f>+L219/L$227</f>
        <v>7.5938832378533714E-4</v>
      </c>
      <c r="N219" s="215">
        <f>IF(M219&gt;N$7,1,0)</f>
        <v>0</v>
      </c>
    </row>
    <row r="220" spans="1:14" ht="15.75" customHeight="1">
      <c r="A220" s="182"/>
      <c r="B220" s="186" t="s">
        <v>349</v>
      </c>
      <c r="C220" s="186">
        <v>21</v>
      </c>
      <c r="D220" s="186" t="s">
        <v>436</v>
      </c>
      <c r="E220" s="187" t="s">
        <v>437</v>
      </c>
      <c r="F220" s="188">
        <v>51249</v>
      </c>
      <c r="G220" s="189">
        <v>213</v>
      </c>
      <c r="H220" s="186" t="s">
        <v>349</v>
      </c>
      <c r="I220" s="186">
        <v>21</v>
      </c>
      <c r="J220" s="186" t="s">
        <v>776</v>
      </c>
      <c r="K220" s="187" t="s">
        <v>777</v>
      </c>
      <c r="L220" s="188">
        <v>5230</v>
      </c>
      <c r="M220" s="193">
        <f>+L220/L$227</f>
        <v>7.5750542311602389E-4</v>
      </c>
      <c r="N220" s="215">
        <f>IF(M220&gt;N$7,1,0)</f>
        <v>0</v>
      </c>
    </row>
    <row r="221" spans="1:14" ht="15.75" customHeight="1">
      <c r="A221" s="182"/>
      <c r="B221" s="186" t="s">
        <v>349</v>
      </c>
      <c r="C221" s="186">
        <v>21</v>
      </c>
      <c r="D221" s="186" t="s">
        <v>738</v>
      </c>
      <c r="E221" s="187" t="s">
        <v>739</v>
      </c>
      <c r="F221" s="188">
        <v>12954</v>
      </c>
      <c r="G221" s="189">
        <v>214</v>
      </c>
      <c r="H221" s="186" t="s">
        <v>349</v>
      </c>
      <c r="I221" s="186">
        <v>21</v>
      </c>
      <c r="J221" s="186" t="s">
        <v>714</v>
      </c>
      <c r="K221" s="187" t="s">
        <v>715</v>
      </c>
      <c r="L221" s="188">
        <v>4592</v>
      </c>
      <c r="M221" s="193">
        <f>+L221/L$227</f>
        <v>6.650984518066504E-4</v>
      </c>
      <c r="N221" s="215">
        <f>IF(M221&gt;N$7,1,0)</f>
        <v>0</v>
      </c>
    </row>
    <row r="222" spans="1:14" ht="15.75" customHeight="1">
      <c r="A222" s="182"/>
      <c r="B222" s="186" t="s">
        <v>349</v>
      </c>
      <c r="C222" s="186">
        <v>21</v>
      </c>
      <c r="D222" s="186" t="s">
        <v>526</v>
      </c>
      <c r="E222" s="187" t="s">
        <v>527</v>
      </c>
      <c r="F222" s="188">
        <v>32046</v>
      </c>
      <c r="G222" s="189">
        <v>215</v>
      </c>
      <c r="H222" s="186" t="s">
        <v>349</v>
      </c>
      <c r="I222" s="186">
        <v>21</v>
      </c>
      <c r="J222" s="186" t="s">
        <v>774</v>
      </c>
      <c r="K222" s="187" t="s">
        <v>775</v>
      </c>
      <c r="L222" s="188">
        <v>4563</v>
      </c>
      <c r="M222" s="193">
        <f>+L222/L$227</f>
        <v>6.6089813492895162E-4</v>
      </c>
      <c r="N222" s="215">
        <f>IF(M222&gt;N$7,1,0)</f>
        <v>0</v>
      </c>
    </row>
    <row r="223" spans="1:14" ht="15.75" customHeight="1">
      <c r="A223" s="182"/>
      <c r="B223" s="186" t="s">
        <v>349</v>
      </c>
      <c r="C223" s="186">
        <v>21</v>
      </c>
      <c r="D223" s="186" t="s">
        <v>532</v>
      </c>
      <c r="E223" s="187" t="s">
        <v>533</v>
      </c>
      <c r="F223" s="188">
        <v>30917</v>
      </c>
      <c r="G223" s="189">
        <v>216</v>
      </c>
      <c r="H223" s="186" t="s">
        <v>349</v>
      </c>
      <c r="I223" s="186">
        <v>21</v>
      </c>
      <c r="J223" s="186" t="s">
        <v>766</v>
      </c>
      <c r="K223" s="187" t="s">
        <v>767</v>
      </c>
      <c r="L223" s="188">
        <v>4518</v>
      </c>
      <c r="M223" s="193">
        <f>+L223/L$227</f>
        <v>6.5438040184286734E-4</v>
      </c>
      <c r="N223" s="215">
        <f>IF(M223&gt;N$7,1,0)</f>
        <v>0</v>
      </c>
    </row>
    <row r="224" spans="1:14" ht="15.75" customHeight="1">
      <c r="A224" s="182"/>
      <c r="B224" s="186" t="s">
        <v>349</v>
      </c>
      <c r="C224" s="186">
        <v>21</v>
      </c>
      <c r="D224" s="186" t="s">
        <v>438</v>
      </c>
      <c r="E224" s="187" t="s">
        <v>439</v>
      </c>
      <c r="F224" s="188">
        <v>50507</v>
      </c>
      <c r="G224" s="189">
        <v>217</v>
      </c>
      <c r="H224" s="186" t="s">
        <v>349</v>
      </c>
      <c r="I224" s="186">
        <v>21</v>
      </c>
      <c r="J224" s="186" t="s">
        <v>652</v>
      </c>
      <c r="K224" s="187" t="s">
        <v>653</v>
      </c>
      <c r="L224" s="188">
        <v>3431</v>
      </c>
      <c r="M224" s="193">
        <f>+L224/L$227</f>
        <v>4.9694093818567462E-4</v>
      </c>
      <c r="N224" s="215">
        <f>IF(M224&gt;N$7,1,0)</f>
        <v>0</v>
      </c>
    </row>
    <row r="225" spans="1:14">
      <c r="A225" s="182"/>
      <c r="B225" s="182"/>
      <c r="C225" s="182"/>
      <c r="D225" s="182"/>
      <c r="E225" s="182"/>
      <c r="F225" s="182"/>
      <c r="G225" s="182"/>
      <c r="H225" s="182"/>
      <c r="I225" s="182"/>
      <c r="J225" s="182"/>
      <c r="K225" s="182"/>
      <c r="L225" s="182"/>
      <c r="M225" s="215"/>
      <c r="N225" s="215">
        <f>SUM(N8:N224)</f>
        <v>16</v>
      </c>
    </row>
    <row r="227" spans="1:14">
      <c r="A227" s="182"/>
      <c r="B227" s="182"/>
      <c r="C227" s="182"/>
      <c r="D227" s="182"/>
      <c r="E227" s="182"/>
      <c r="F227" s="182"/>
      <c r="G227" s="182"/>
      <c r="H227" s="182"/>
      <c r="I227" s="182"/>
      <c r="J227" s="182"/>
      <c r="K227" s="182"/>
      <c r="L227" s="194">
        <f>SUM(L8:L226)</f>
        <v>6904241</v>
      </c>
      <c r="M227" s="215"/>
      <c r="N227" s="215"/>
    </row>
  </sheetData>
  <sheetProtection password="C236" formatCells="0" formatColumns="0" formatRows="0" insertColumns="0" insertRows="0" insertHyperlinks="0" deleteColumns="0" deleteRows="0" sort="0" autoFilter="0" pivotTables="0"/>
  <mergeCells count="4">
    <mergeCell ref="B5:F5"/>
    <mergeCell ref="H5:L5"/>
    <mergeCell ref="B6:F6"/>
    <mergeCell ref="H6:L6"/>
  </mergeCells>
  <pageMargins left="0.50972222222221997" right="0.50972222222221997" top="0.79027777777777997" bottom="0.79027777777777997" header="0.51180555555555995" footer="0.51180555555555995"/>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22"/>
  <sheetViews>
    <sheetView zoomScale="110" zoomScaleNormal="110" workbookViewId="0" xr3:uid="{65FA3815-DCC1-5481-872F-D2879ED395ED}"/>
  </sheetViews>
  <sheetFormatPr defaultRowHeight="14.1" customHeight="1"/>
  <cols>
    <col min="2" max="2" width="4.5703125" customWidth="1"/>
    <col min="3" max="3" width="30.140625" customWidth="1"/>
    <col min="4" max="4" width="12.85546875" customWidth="1"/>
    <col min="5" max="5" width="4.7109375" customWidth="1"/>
    <col min="6" max="6" width="4.5703125" customWidth="1"/>
    <col min="7" max="7" width="30.140625" customWidth="1"/>
    <col min="8" max="8" width="12.85546875" customWidth="1"/>
  </cols>
  <sheetData>
    <row r="1" spans="1:8" ht="14.1" customHeight="1">
      <c r="A1" s="195" t="s">
        <v>784</v>
      </c>
      <c r="B1" s="182" t="s">
        <v>785</v>
      </c>
      <c r="C1" s="182"/>
      <c r="D1" s="182"/>
      <c r="E1" s="182"/>
      <c r="F1" s="182"/>
      <c r="G1" s="182"/>
      <c r="H1" s="182"/>
    </row>
    <row r="2" spans="1:8" ht="14.1" customHeight="1">
      <c r="A2" s="182"/>
      <c r="B2" s="321" t="s">
        <v>786</v>
      </c>
      <c r="C2" s="321"/>
      <c r="D2" s="321"/>
      <c r="E2" s="321"/>
      <c r="F2" s="321"/>
      <c r="G2" s="321"/>
      <c r="H2" s="321"/>
    </row>
    <row r="3" spans="1:8" ht="14.1" customHeight="1">
      <c r="A3" s="182"/>
      <c r="B3" s="321"/>
      <c r="C3" s="321"/>
      <c r="D3" s="321"/>
      <c r="E3" s="321"/>
      <c r="F3" s="321"/>
      <c r="G3" s="321"/>
      <c r="H3" s="321"/>
    </row>
    <row r="4" spans="1:8" ht="18" customHeight="1">
      <c r="A4" s="182"/>
      <c r="B4" s="322" t="s">
        <v>787</v>
      </c>
      <c r="C4" s="322"/>
      <c r="D4" s="322"/>
      <c r="E4" s="240"/>
      <c r="F4" s="322" t="s">
        <v>788</v>
      </c>
      <c r="G4" s="322"/>
      <c r="H4" s="322"/>
    </row>
    <row r="5" spans="1:8" ht="29.1" customHeight="1">
      <c r="A5" s="182"/>
      <c r="B5" s="196" t="s">
        <v>789</v>
      </c>
      <c r="C5" s="184" t="s">
        <v>347</v>
      </c>
      <c r="D5" s="184" t="s">
        <v>348</v>
      </c>
      <c r="E5" s="183"/>
      <c r="F5" s="196" t="s">
        <v>789</v>
      </c>
      <c r="G5" s="184" t="s">
        <v>347</v>
      </c>
      <c r="H5" s="184" t="s">
        <v>348</v>
      </c>
    </row>
    <row r="6" spans="1:8" ht="14.1" customHeight="1">
      <c r="A6" s="182"/>
      <c r="B6" s="197">
        <v>1</v>
      </c>
      <c r="C6" s="198" t="s">
        <v>351</v>
      </c>
      <c r="D6" s="199">
        <v>110543</v>
      </c>
      <c r="E6" s="182"/>
      <c r="F6" s="200">
        <v>1</v>
      </c>
      <c r="G6" s="201" t="s">
        <v>353</v>
      </c>
      <c r="H6" s="202">
        <v>1082935</v>
      </c>
    </row>
    <row r="7" spans="1:8" ht="14.1" customHeight="1">
      <c r="A7" s="182"/>
      <c r="B7" s="197">
        <v>2</v>
      </c>
      <c r="C7" s="198" t="s">
        <v>355</v>
      </c>
      <c r="D7" s="199">
        <v>6421</v>
      </c>
      <c r="E7" s="182"/>
      <c r="F7" s="200">
        <v>2</v>
      </c>
      <c r="G7" s="201" t="s">
        <v>357</v>
      </c>
      <c r="H7" s="202">
        <v>253873</v>
      </c>
    </row>
    <row r="8" spans="1:8" ht="14.1" customHeight="1">
      <c r="A8" s="182"/>
      <c r="B8" s="197">
        <v>3</v>
      </c>
      <c r="C8" s="198" t="s">
        <v>359</v>
      </c>
      <c r="D8" s="199">
        <v>12360</v>
      </c>
      <c r="E8" s="182"/>
      <c r="F8" s="200">
        <v>3</v>
      </c>
      <c r="G8" s="201" t="s">
        <v>361</v>
      </c>
      <c r="H8" s="202">
        <v>176008</v>
      </c>
    </row>
    <row r="9" spans="1:8" ht="14.1" customHeight="1">
      <c r="A9" s="182"/>
      <c r="B9" s="197">
        <v>4</v>
      </c>
      <c r="C9" s="198" t="s">
        <v>363</v>
      </c>
      <c r="D9" s="199">
        <v>21667</v>
      </c>
      <c r="E9" s="182"/>
      <c r="F9" s="200">
        <v>4</v>
      </c>
      <c r="G9" s="201" t="s">
        <v>365</v>
      </c>
      <c r="H9" s="202">
        <v>166295</v>
      </c>
    </row>
    <row r="10" spans="1:8" ht="14.1" customHeight="1">
      <c r="A10" s="182"/>
      <c r="B10" s="197">
        <v>5</v>
      </c>
      <c r="C10" s="198" t="s">
        <v>367</v>
      </c>
      <c r="D10" s="199">
        <v>26115</v>
      </c>
      <c r="E10" s="182"/>
      <c r="F10" s="200">
        <v>5</v>
      </c>
      <c r="G10" s="201" t="s">
        <v>369</v>
      </c>
      <c r="H10" s="202">
        <v>161926</v>
      </c>
    </row>
    <row r="11" spans="1:8" ht="14.1" customHeight="1">
      <c r="A11" s="182"/>
      <c r="B11" s="197">
        <v>6</v>
      </c>
      <c r="C11" s="198" t="s">
        <v>371</v>
      </c>
      <c r="D11" s="199">
        <v>10210</v>
      </c>
      <c r="E11" s="182"/>
      <c r="F11" s="200">
        <v>6</v>
      </c>
      <c r="G11" s="201" t="s">
        <v>373</v>
      </c>
      <c r="H11" s="202">
        <v>120548</v>
      </c>
    </row>
    <row r="12" spans="1:8" ht="14.1" customHeight="1">
      <c r="A12" s="182"/>
      <c r="B12" s="197">
        <v>7</v>
      </c>
      <c r="C12" s="198" t="s">
        <v>375</v>
      </c>
      <c r="D12" s="199">
        <v>26619</v>
      </c>
      <c r="E12" s="182"/>
      <c r="F12" s="200">
        <v>7</v>
      </c>
      <c r="G12" s="201" t="s">
        <v>377</v>
      </c>
      <c r="H12" s="202">
        <v>119915</v>
      </c>
    </row>
    <row r="13" spans="1:8" ht="14.1" customHeight="1">
      <c r="A13" s="182"/>
      <c r="B13" s="197">
        <v>8</v>
      </c>
      <c r="C13" s="198" t="s">
        <v>379</v>
      </c>
      <c r="D13" s="199">
        <v>31303</v>
      </c>
      <c r="E13" s="182"/>
      <c r="F13" s="200">
        <v>8</v>
      </c>
      <c r="G13" s="201" t="s">
        <v>351</v>
      </c>
      <c r="H13" s="202">
        <v>110543</v>
      </c>
    </row>
    <row r="14" spans="1:8" ht="14.1" customHeight="1">
      <c r="A14" s="182"/>
      <c r="B14" s="197">
        <v>9</v>
      </c>
      <c r="C14" s="198" t="s">
        <v>381</v>
      </c>
      <c r="D14" s="199">
        <v>10979</v>
      </c>
      <c r="E14" s="182"/>
      <c r="F14" s="200">
        <v>9</v>
      </c>
      <c r="G14" s="201" t="s">
        <v>383</v>
      </c>
      <c r="H14" s="202">
        <v>103020</v>
      </c>
    </row>
    <row r="15" spans="1:8" ht="14.1" customHeight="1">
      <c r="A15" s="182"/>
      <c r="B15" s="197">
        <v>10</v>
      </c>
      <c r="C15" s="198" t="s">
        <v>385</v>
      </c>
      <c r="D15" s="199">
        <v>6844</v>
      </c>
      <c r="E15" s="182"/>
      <c r="F15" s="200">
        <v>10</v>
      </c>
      <c r="G15" s="203" t="s">
        <v>387</v>
      </c>
      <c r="H15" s="202">
        <v>93511</v>
      </c>
    </row>
    <row r="16" spans="1:8" ht="14.1" customHeight="1">
      <c r="A16" s="182"/>
      <c r="B16" s="197">
        <v>11</v>
      </c>
      <c r="C16" s="198" t="s">
        <v>389</v>
      </c>
      <c r="D16" s="199">
        <v>40756</v>
      </c>
      <c r="E16" s="182"/>
      <c r="F16" s="200">
        <v>11</v>
      </c>
      <c r="G16" s="201" t="s">
        <v>391</v>
      </c>
      <c r="H16" s="202">
        <v>86662</v>
      </c>
    </row>
    <row r="17" spans="1:8" ht="14.1" customHeight="1">
      <c r="A17" s="182"/>
      <c r="B17" s="197">
        <v>12</v>
      </c>
      <c r="C17" s="198" t="s">
        <v>393</v>
      </c>
      <c r="D17" s="199">
        <v>27125</v>
      </c>
      <c r="E17" s="182"/>
      <c r="F17" s="200">
        <v>12</v>
      </c>
      <c r="G17" s="201" t="s">
        <v>395</v>
      </c>
      <c r="H17" s="202">
        <v>83759</v>
      </c>
    </row>
    <row r="18" spans="1:8" ht="14.1" customHeight="1">
      <c r="A18" s="182"/>
      <c r="B18" s="197">
        <v>13</v>
      </c>
      <c r="C18" s="198" t="s">
        <v>397</v>
      </c>
      <c r="D18" s="199">
        <v>15499</v>
      </c>
      <c r="E18" s="182"/>
      <c r="F18" s="200">
        <v>13</v>
      </c>
      <c r="G18" s="201" t="s">
        <v>399</v>
      </c>
      <c r="H18" s="202">
        <v>81924</v>
      </c>
    </row>
    <row r="19" spans="1:8" ht="14.1" customHeight="1">
      <c r="A19" s="182"/>
      <c r="B19" s="197">
        <v>14</v>
      </c>
      <c r="C19" s="198" t="s">
        <v>401</v>
      </c>
      <c r="D19" s="199">
        <v>18169</v>
      </c>
      <c r="E19" s="182"/>
      <c r="F19" s="200">
        <v>14</v>
      </c>
      <c r="G19" s="201" t="s">
        <v>403</v>
      </c>
      <c r="H19" s="202">
        <v>78348</v>
      </c>
    </row>
    <row r="20" spans="1:8" ht="14.1" customHeight="1">
      <c r="A20" s="182"/>
      <c r="B20" s="197">
        <v>15</v>
      </c>
      <c r="C20" s="198" t="s">
        <v>405</v>
      </c>
      <c r="D20" s="199">
        <v>15182</v>
      </c>
      <c r="E20" s="182"/>
      <c r="F20" s="200">
        <v>15</v>
      </c>
      <c r="G20" s="201" t="s">
        <v>407</v>
      </c>
      <c r="H20" s="202">
        <v>71329</v>
      </c>
    </row>
    <row r="21" spans="1:8" ht="14.1" customHeight="1">
      <c r="A21" s="182"/>
      <c r="B21" s="197">
        <v>16</v>
      </c>
      <c r="C21" s="198" t="s">
        <v>409</v>
      </c>
      <c r="D21" s="199">
        <v>45680</v>
      </c>
      <c r="E21" s="182"/>
      <c r="F21" s="200">
        <v>16</v>
      </c>
      <c r="G21" s="201" t="s">
        <v>411</v>
      </c>
      <c r="H21" s="202">
        <v>71227</v>
      </c>
    </row>
    <row r="22" spans="1:8" ht="14.1" customHeight="1">
      <c r="A22" s="182"/>
      <c r="B22" s="197">
        <v>17</v>
      </c>
      <c r="C22" s="198" t="s">
        <v>413</v>
      </c>
      <c r="D22" s="199">
        <v>32083</v>
      </c>
      <c r="E22" s="182"/>
      <c r="F22" s="200">
        <v>17</v>
      </c>
      <c r="G22" s="201" t="s">
        <v>415</v>
      </c>
      <c r="H22" s="202">
        <v>68458</v>
      </c>
    </row>
    <row r="23" spans="1:8" ht="14.1" customHeight="1">
      <c r="A23" s="182"/>
      <c r="B23" s="197">
        <v>18</v>
      </c>
      <c r="C23" s="198" t="s">
        <v>417</v>
      </c>
      <c r="D23" s="199">
        <v>29297</v>
      </c>
      <c r="E23" s="182"/>
      <c r="F23" s="200">
        <v>18</v>
      </c>
      <c r="G23" s="201" t="s">
        <v>419</v>
      </c>
      <c r="H23" s="202">
        <v>67104</v>
      </c>
    </row>
    <row r="24" spans="1:8" ht="14.1" customHeight="1">
      <c r="A24" s="182"/>
      <c r="B24" s="197">
        <v>19</v>
      </c>
      <c r="C24" s="198" t="s">
        <v>421</v>
      </c>
      <c r="D24" s="199">
        <v>11915</v>
      </c>
      <c r="E24" s="182"/>
      <c r="F24" s="200">
        <v>19</v>
      </c>
      <c r="G24" s="201" t="s">
        <v>423</v>
      </c>
      <c r="H24" s="202">
        <v>64123</v>
      </c>
    </row>
    <row r="25" spans="1:8" ht="14.1" customHeight="1">
      <c r="A25" s="182"/>
      <c r="B25" s="197">
        <v>20</v>
      </c>
      <c r="C25" s="198" t="s">
        <v>383</v>
      </c>
      <c r="D25" s="199">
        <v>103020</v>
      </c>
      <c r="E25" s="182"/>
      <c r="F25" s="200">
        <v>20</v>
      </c>
      <c r="G25" s="201" t="s">
        <v>425</v>
      </c>
      <c r="H25" s="202">
        <v>61621</v>
      </c>
    </row>
    <row r="26" spans="1:8" ht="14.1" customHeight="1">
      <c r="A26" s="182"/>
      <c r="B26" s="197">
        <v>21</v>
      </c>
      <c r="C26" s="198" t="s">
        <v>427</v>
      </c>
      <c r="D26" s="199">
        <v>16812</v>
      </c>
      <c r="E26" s="182"/>
      <c r="F26" s="200">
        <v>21</v>
      </c>
      <c r="G26" s="201" t="s">
        <v>429</v>
      </c>
      <c r="H26" s="202">
        <v>57955</v>
      </c>
    </row>
    <row r="27" spans="1:8" ht="14.1" customHeight="1">
      <c r="A27" s="182"/>
      <c r="B27" s="197">
        <v>22</v>
      </c>
      <c r="C27" s="198" t="s">
        <v>431</v>
      </c>
      <c r="D27" s="199">
        <v>17388</v>
      </c>
      <c r="E27" s="182"/>
      <c r="F27" s="200">
        <v>22</v>
      </c>
      <c r="G27" s="201" t="s">
        <v>433</v>
      </c>
      <c r="H27" s="202">
        <v>55710</v>
      </c>
    </row>
    <row r="28" spans="1:8" ht="14.1" customHeight="1">
      <c r="A28" s="182"/>
      <c r="B28" s="197">
        <v>23</v>
      </c>
      <c r="C28" s="198" t="s">
        <v>435</v>
      </c>
      <c r="D28" s="199">
        <v>5544</v>
      </c>
      <c r="E28" s="182"/>
      <c r="F28" s="200">
        <v>23</v>
      </c>
      <c r="G28" s="201" t="s">
        <v>437</v>
      </c>
      <c r="H28" s="202">
        <v>51503</v>
      </c>
    </row>
    <row r="29" spans="1:8" ht="14.1" customHeight="1">
      <c r="A29" s="182"/>
      <c r="B29" s="197">
        <v>24</v>
      </c>
      <c r="C29" s="198" t="s">
        <v>387</v>
      </c>
      <c r="D29" s="199">
        <v>93511</v>
      </c>
      <c r="E29" s="182"/>
      <c r="F29" s="200">
        <v>24</v>
      </c>
      <c r="G29" s="201" t="s">
        <v>439</v>
      </c>
      <c r="H29" s="202">
        <v>50806</v>
      </c>
    </row>
    <row r="30" spans="1:8" ht="14.1" customHeight="1">
      <c r="A30" s="182"/>
      <c r="B30" s="197">
        <v>25</v>
      </c>
      <c r="C30" s="198" t="s">
        <v>441</v>
      </c>
      <c r="D30" s="199">
        <v>18496</v>
      </c>
      <c r="E30" s="182"/>
      <c r="F30" s="197">
        <v>25</v>
      </c>
      <c r="G30" s="198" t="s">
        <v>443</v>
      </c>
      <c r="H30" s="199">
        <v>49440</v>
      </c>
    </row>
    <row r="31" spans="1:8" ht="14.1" customHeight="1">
      <c r="A31" s="182"/>
      <c r="B31" s="197">
        <v>26</v>
      </c>
      <c r="C31" s="198" t="s">
        <v>391</v>
      </c>
      <c r="D31" s="199">
        <v>86662</v>
      </c>
      <c r="E31" s="182"/>
      <c r="F31" s="197">
        <v>26</v>
      </c>
      <c r="G31" s="198" t="s">
        <v>445</v>
      </c>
      <c r="H31" s="199">
        <v>48546</v>
      </c>
    </row>
    <row r="32" spans="1:8" ht="14.1" customHeight="1">
      <c r="A32" s="182"/>
      <c r="B32" s="197">
        <v>27</v>
      </c>
      <c r="C32" s="198" t="s">
        <v>425</v>
      </c>
      <c r="D32" s="199">
        <v>61621</v>
      </c>
      <c r="E32" s="182"/>
      <c r="F32" s="197">
        <v>27</v>
      </c>
      <c r="G32" s="198" t="s">
        <v>447</v>
      </c>
      <c r="H32" s="199">
        <v>46970</v>
      </c>
    </row>
    <row r="33" spans="1:8" ht="14.1" customHeight="1">
      <c r="A33" s="182"/>
      <c r="B33" s="197">
        <v>28</v>
      </c>
      <c r="C33" s="198" t="s">
        <v>451</v>
      </c>
      <c r="D33" s="199">
        <v>7350</v>
      </c>
      <c r="E33" s="182"/>
      <c r="F33" s="197">
        <v>28</v>
      </c>
      <c r="G33" s="198" t="s">
        <v>409</v>
      </c>
      <c r="H33" s="199">
        <v>45680</v>
      </c>
    </row>
    <row r="34" spans="1:8" ht="14.1" customHeight="1">
      <c r="A34" s="182"/>
      <c r="B34" s="197">
        <v>29</v>
      </c>
      <c r="C34" s="198" t="s">
        <v>449</v>
      </c>
      <c r="D34" s="199">
        <v>11020</v>
      </c>
      <c r="E34" s="182"/>
      <c r="F34" s="197">
        <v>29</v>
      </c>
      <c r="G34" s="198" t="s">
        <v>453</v>
      </c>
      <c r="H34" s="199">
        <v>45560</v>
      </c>
    </row>
    <row r="35" spans="1:8" ht="14.1" customHeight="1">
      <c r="A35" s="182"/>
      <c r="B35" s="197">
        <v>30</v>
      </c>
      <c r="C35" s="198" t="s">
        <v>455</v>
      </c>
      <c r="D35" s="199">
        <v>5524</v>
      </c>
      <c r="E35" s="182"/>
      <c r="F35" s="197">
        <v>30</v>
      </c>
      <c r="G35" s="198" t="s">
        <v>457</v>
      </c>
      <c r="H35" s="199">
        <v>42016</v>
      </c>
    </row>
    <row r="36" spans="1:8" ht="14.1" customHeight="1">
      <c r="A36" s="182"/>
      <c r="B36" s="197">
        <v>31</v>
      </c>
      <c r="C36" s="198" t="s">
        <v>459</v>
      </c>
      <c r="D36" s="199">
        <v>20867</v>
      </c>
      <c r="E36" s="182"/>
      <c r="F36" s="197">
        <v>31</v>
      </c>
      <c r="G36" s="198" t="s">
        <v>461</v>
      </c>
      <c r="H36" s="199">
        <v>41466</v>
      </c>
    </row>
    <row r="37" spans="1:8" ht="14.1" customHeight="1">
      <c r="A37" s="182"/>
      <c r="B37" s="197">
        <v>32</v>
      </c>
      <c r="C37" s="198" t="s">
        <v>463</v>
      </c>
      <c r="D37" s="199">
        <v>5938</v>
      </c>
      <c r="E37" s="182"/>
      <c r="F37" s="197">
        <v>32</v>
      </c>
      <c r="G37" s="198" t="s">
        <v>471</v>
      </c>
      <c r="H37" s="199">
        <v>41397</v>
      </c>
    </row>
    <row r="38" spans="1:8" ht="14.1" customHeight="1">
      <c r="A38" s="182"/>
      <c r="B38" s="197">
        <v>33</v>
      </c>
      <c r="C38" s="198" t="s">
        <v>467</v>
      </c>
      <c r="D38" s="199">
        <v>9164</v>
      </c>
      <c r="E38" s="182"/>
      <c r="F38" s="197">
        <v>33</v>
      </c>
      <c r="G38" s="198" t="s">
        <v>465</v>
      </c>
      <c r="H38" s="199">
        <v>41102</v>
      </c>
    </row>
    <row r="39" spans="1:8" ht="14.1" customHeight="1">
      <c r="A39" s="182"/>
      <c r="B39" s="197">
        <v>34</v>
      </c>
      <c r="C39" s="198" t="s">
        <v>469</v>
      </c>
      <c r="D39" s="199">
        <v>40898</v>
      </c>
      <c r="E39" s="182"/>
      <c r="F39" s="197">
        <v>34</v>
      </c>
      <c r="G39" s="198" t="s">
        <v>469</v>
      </c>
      <c r="H39" s="199">
        <v>40898</v>
      </c>
    </row>
    <row r="40" spans="1:8" ht="14.1" customHeight="1">
      <c r="A40" s="182"/>
      <c r="B40" s="197">
        <v>35</v>
      </c>
      <c r="C40" s="198" t="s">
        <v>473</v>
      </c>
      <c r="D40" s="199">
        <v>33615</v>
      </c>
      <c r="E40" s="182"/>
      <c r="F40" s="197">
        <v>35</v>
      </c>
      <c r="G40" s="198" t="s">
        <v>475</v>
      </c>
      <c r="H40" s="199">
        <v>40791</v>
      </c>
    </row>
    <row r="41" spans="1:8" ht="14.1" customHeight="1">
      <c r="A41" s="182"/>
      <c r="B41" s="197">
        <v>36</v>
      </c>
      <c r="C41" s="198" t="s">
        <v>477</v>
      </c>
      <c r="D41" s="199">
        <v>16041</v>
      </c>
      <c r="E41" s="182"/>
      <c r="F41" s="197">
        <v>36</v>
      </c>
      <c r="G41" s="198" t="s">
        <v>389</v>
      </c>
      <c r="H41" s="199">
        <v>40756</v>
      </c>
    </row>
    <row r="42" spans="1:8" ht="14.1" customHeight="1">
      <c r="A42" s="182"/>
      <c r="B42" s="197">
        <v>37</v>
      </c>
      <c r="C42" s="198" t="s">
        <v>479</v>
      </c>
      <c r="D42" s="199">
        <v>35799</v>
      </c>
      <c r="E42" s="182"/>
      <c r="F42" s="197">
        <v>37</v>
      </c>
      <c r="G42" s="198" t="s">
        <v>481</v>
      </c>
      <c r="H42" s="199">
        <v>40427</v>
      </c>
    </row>
    <row r="43" spans="1:8" ht="14.1" customHeight="1">
      <c r="A43" s="182"/>
      <c r="B43" s="197">
        <v>38</v>
      </c>
      <c r="C43" s="198" t="s">
        <v>483</v>
      </c>
      <c r="D43" s="199">
        <v>10444</v>
      </c>
      <c r="E43" s="182"/>
      <c r="F43" s="197">
        <v>38</v>
      </c>
      <c r="G43" s="198" t="s">
        <v>485</v>
      </c>
      <c r="H43" s="199">
        <v>38433</v>
      </c>
    </row>
    <row r="44" spans="1:8" ht="14.1" customHeight="1">
      <c r="A44" s="182"/>
      <c r="B44" s="197">
        <v>39</v>
      </c>
      <c r="C44" s="198" t="s">
        <v>487</v>
      </c>
      <c r="D44" s="199">
        <v>28170</v>
      </c>
      <c r="E44" s="182"/>
      <c r="F44" s="197">
        <v>39</v>
      </c>
      <c r="G44" s="198" t="s">
        <v>489</v>
      </c>
      <c r="H44" s="199">
        <v>37833</v>
      </c>
    </row>
    <row r="45" spans="1:8" ht="14.1" customHeight="1">
      <c r="A45" s="182"/>
      <c r="B45" s="197">
        <v>40</v>
      </c>
      <c r="C45" s="198" t="s">
        <v>491</v>
      </c>
      <c r="D45" s="199">
        <v>23437</v>
      </c>
      <c r="E45" s="182"/>
      <c r="F45" s="197">
        <v>40</v>
      </c>
      <c r="G45" s="198" t="s">
        <v>493</v>
      </c>
      <c r="H45" s="199">
        <v>36556</v>
      </c>
    </row>
    <row r="46" spans="1:8" ht="14.1" customHeight="1">
      <c r="A46" s="182"/>
      <c r="B46" s="197">
        <v>41</v>
      </c>
      <c r="C46" s="198" t="s">
        <v>411</v>
      </c>
      <c r="D46" s="199">
        <v>71227</v>
      </c>
      <c r="E46" s="182"/>
      <c r="F46" s="197">
        <v>41</v>
      </c>
      <c r="G46" s="198" t="s">
        <v>479</v>
      </c>
      <c r="H46" s="199">
        <v>35799</v>
      </c>
    </row>
    <row r="47" spans="1:8" ht="14.1" customHeight="1">
      <c r="A47" s="182"/>
      <c r="B47" s="197">
        <v>42</v>
      </c>
      <c r="C47" s="198" t="s">
        <v>495</v>
      </c>
      <c r="D47" s="199">
        <v>15142</v>
      </c>
      <c r="E47" s="182"/>
      <c r="F47" s="197">
        <v>42</v>
      </c>
      <c r="G47" s="198" t="s">
        <v>497</v>
      </c>
      <c r="H47" s="199">
        <v>34949</v>
      </c>
    </row>
    <row r="48" spans="1:8" ht="14.1" customHeight="1">
      <c r="A48" s="182"/>
      <c r="B48" s="197">
        <v>43</v>
      </c>
      <c r="C48" s="198" t="s">
        <v>499</v>
      </c>
      <c r="D48" s="199">
        <v>8878</v>
      </c>
      <c r="E48" s="182"/>
      <c r="F48" s="197">
        <v>43</v>
      </c>
      <c r="G48" s="198" t="s">
        <v>501</v>
      </c>
      <c r="H48" s="199">
        <v>34265</v>
      </c>
    </row>
    <row r="49" spans="1:8" ht="14.1" customHeight="1">
      <c r="A49" s="182"/>
      <c r="B49" s="197">
        <v>44</v>
      </c>
      <c r="C49" s="198" t="s">
        <v>503</v>
      </c>
      <c r="D49" s="199">
        <v>10975</v>
      </c>
      <c r="E49" s="182"/>
      <c r="F49" s="197">
        <v>44</v>
      </c>
      <c r="G49" s="198" t="s">
        <v>505</v>
      </c>
      <c r="H49" s="199">
        <v>33699</v>
      </c>
    </row>
    <row r="50" spans="1:8" ht="14.1" customHeight="1">
      <c r="A50" s="182"/>
      <c r="B50" s="197">
        <v>45</v>
      </c>
      <c r="C50" s="198" t="s">
        <v>507</v>
      </c>
      <c r="D50" s="199">
        <v>19030</v>
      </c>
      <c r="E50" s="182"/>
      <c r="F50" s="197">
        <v>45</v>
      </c>
      <c r="G50" s="198" t="s">
        <v>473</v>
      </c>
      <c r="H50" s="199">
        <v>33615</v>
      </c>
    </row>
    <row r="51" spans="1:8" ht="14.1" customHeight="1">
      <c r="A51" s="182"/>
      <c r="B51" s="197">
        <v>46</v>
      </c>
      <c r="C51" s="198" t="s">
        <v>511</v>
      </c>
      <c r="D51" s="199">
        <v>14127</v>
      </c>
      <c r="E51" s="182"/>
      <c r="F51" s="197">
        <v>46</v>
      </c>
      <c r="G51" s="198" t="s">
        <v>509</v>
      </c>
      <c r="H51" s="199">
        <v>33188</v>
      </c>
    </row>
    <row r="52" spans="1:8" ht="14.1" customHeight="1">
      <c r="A52" s="182"/>
      <c r="B52" s="197">
        <v>47</v>
      </c>
      <c r="C52" s="198" t="s">
        <v>513</v>
      </c>
      <c r="D52" s="199">
        <v>19827</v>
      </c>
      <c r="E52" s="182"/>
      <c r="F52" s="197">
        <v>47</v>
      </c>
      <c r="G52" s="198" t="s">
        <v>515</v>
      </c>
      <c r="H52" s="199">
        <v>32884</v>
      </c>
    </row>
    <row r="53" spans="1:8" ht="14.1" customHeight="1">
      <c r="A53" s="182"/>
      <c r="B53" s="197">
        <v>48</v>
      </c>
      <c r="C53" s="198" t="s">
        <v>517</v>
      </c>
      <c r="D53" s="199">
        <v>21617</v>
      </c>
      <c r="E53" s="182"/>
      <c r="F53" s="197">
        <v>48</v>
      </c>
      <c r="G53" s="198" t="s">
        <v>519</v>
      </c>
      <c r="H53" s="199">
        <v>32629</v>
      </c>
    </row>
    <row r="54" spans="1:8" ht="14.1" customHeight="1">
      <c r="A54" s="182"/>
      <c r="B54" s="197">
        <v>49</v>
      </c>
      <c r="C54" s="198" t="s">
        <v>521</v>
      </c>
      <c r="D54" s="199">
        <v>10716</v>
      </c>
      <c r="E54" s="182"/>
      <c r="F54" s="197">
        <v>49</v>
      </c>
      <c r="G54" s="198" t="s">
        <v>523</v>
      </c>
      <c r="H54" s="199">
        <v>32348</v>
      </c>
    </row>
    <row r="55" spans="1:8" ht="14.1" customHeight="1">
      <c r="A55" s="182"/>
      <c r="B55" s="197">
        <v>50</v>
      </c>
      <c r="C55" s="198" t="s">
        <v>525</v>
      </c>
      <c r="D55" s="199">
        <v>23833</v>
      </c>
      <c r="E55" s="182"/>
      <c r="F55" s="197">
        <v>50</v>
      </c>
      <c r="G55" s="198" t="s">
        <v>527</v>
      </c>
      <c r="H55" s="199">
        <v>32161</v>
      </c>
    </row>
    <row r="56" spans="1:8" ht="14.1" customHeight="1">
      <c r="A56" s="182"/>
      <c r="B56" s="197">
        <v>51</v>
      </c>
      <c r="C56" s="198" t="s">
        <v>529</v>
      </c>
      <c r="D56" s="199">
        <v>23404</v>
      </c>
      <c r="E56" s="182"/>
      <c r="F56" s="197">
        <v>51</v>
      </c>
      <c r="G56" s="198" t="s">
        <v>413</v>
      </c>
      <c r="H56" s="199">
        <v>32083</v>
      </c>
    </row>
    <row r="57" spans="1:8" ht="14.1" customHeight="1">
      <c r="A57" s="182"/>
      <c r="B57" s="197">
        <v>52</v>
      </c>
      <c r="C57" s="198" t="s">
        <v>369</v>
      </c>
      <c r="D57" s="199">
        <v>161926</v>
      </c>
      <c r="E57" s="182"/>
      <c r="F57" s="197">
        <v>52</v>
      </c>
      <c r="G57" s="198" t="s">
        <v>379</v>
      </c>
      <c r="H57" s="199">
        <v>31303</v>
      </c>
    </row>
    <row r="58" spans="1:8" ht="14.1" customHeight="1">
      <c r="A58" s="182"/>
      <c r="B58" s="197">
        <v>53</v>
      </c>
      <c r="C58" s="198" t="s">
        <v>531</v>
      </c>
      <c r="D58" s="199">
        <v>10473</v>
      </c>
      <c r="E58" s="182"/>
      <c r="F58" s="197">
        <v>53</v>
      </c>
      <c r="G58" s="198" t="s">
        <v>533</v>
      </c>
      <c r="H58" s="199">
        <v>30897</v>
      </c>
    </row>
    <row r="59" spans="1:8" ht="14.1" customHeight="1">
      <c r="A59" s="182"/>
      <c r="B59" s="197">
        <v>54</v>
      </c>
      <c r="C59" s="198" t="s">
        <v>535</v>
      </c>
      <c r="D59" s="199">
        <v>8534</v>
      </c>
      <c r="E59" s="182"/>
      <c r="F59" s="197">
        <v>54</v>
      </c>
      <c r="G59" s="198" t="s">
        <v>537</v>
      </c>
      <c r="H59" s="199">
        <v>30805</v>
      </c>
    </row>
    <row r="60" spans="1:8" ht="14.1" customHeight="1">
      <c r="A60" s="182"/>
      <c r="B60" s="197">
        <v>55</v>
      </c>
      <c r="C60" s="198" t="s">
        <v>539</v>
      </c>
      <c r="D60" s="199">
        <v>13295</v>
      </c>
      <c r="E60" s="182"/>
      <c r="F60" s="197">
        <v>55</v>
      </c>
      <c r="G60" s="198" t="s">
        <v>541</v>
      </c>
      <c r="H60" s="199">
        <v>30304</v>
      </c>
    </row>
    <row r="61" spans="1:8" ht="14.1" customHeight="1">
      <c r="A61" s="182"/>
      <c r="B61" s="197">
        <v>56</v>
      </c>
      <c r="C61" s="198" t="s">
        <v>543</v>
      </c>
      <c r="D61" s="199">
        <v>21300</v>
      </c>
      <c r="E61" s="182"/>
      <c r="F61" s="197">
        <v>56</v>
      </c>
      <c r="G61" s="198" t="s">
        <v>417</v>
      </c>
      <c r="H61" s="199">
        <v>29297</v>
      </c>
    </row>
    <row r="62" spans="1:8" ht="14.1" customHeight="1">
      <c r="A62" s="182"/>
      <c r="B62" s="197">
        <v>57</v>
      </c>
      <c r="C62" s="198" t="s">
        <v>403</v>
      </c>
      <c r="D62" s="199">
        <v>78348</v>
      </c>
      <c r="E62" s="182"/>
      <c r="F62" s="197">
        <v>57</v>
      </c>
      <c r="G62" s="198" t="s">
        <v>545</v>
      </c>
      <c r="H62" s="199">
        <v>28575</v>
      </c>
    </row>
    <row r="63" spans="1:8" ht="14.1" customHeight="1">
      <c r="A63" s="182"/>
      <c r="B63" s="197">
        <v>58</v>
      </c>
      <c r="C63" s="198" t="s">
        <v>547</v>
      </c>
      <c r="D63" s="199">
        <v>14446</v>
      </c>
      <c r="E63" s="182"/>
      <c r="F63" s="197">
        <v>58</v>
      </c>
      <c r="G63" s="198" t="s">
        <v>549</v>
      </c>
      <c r="H63" s="199">
        <v>28252</v>
      </c>
    </row>
    <row r="64" spans="1:8" ht="14.1" customHeight="1">
      <c r="A64" s="182"/>
      <c r="B64" s="197">
        <v>59</v>
      </c>
      <c r="C64" s="198" t="s">
        <v>373</v>
      </c>
      <c r="D64" s="199">
        <v>120548</v>
      </c>
      <c r="E64" s="182"/>
      <c r="F64" s="197">
        <v>59</v>
      </c>
      <c r="G64" s="198" t="s">
        <v>487</v>
      </c>
      <c r="H64" s="199">
        <v>28170</v>
      </c>
    </row>
    <row r="65" spans="1:8" ht="14.1" customHeight="1">
      <c r="A65" s="182"/>
      <c r="B65" s="197">
        <v>60</v>
      </c>
      <c r="C65" s="198" t="s">
        <v>445</v>
      </c>
      <c r="D65" s="199">
        <v>48546</v>
      </c>
      <c r="E65" s="182"/>
      <c r="F65" s="197">
        <v>60</v>
      </c>
      <c r="G65" s="198" t="s">
        <v>551</v>
      </c>
      <c r="H65" s="199">
        <v>28020</v>
      </c>
    </row>
    <row r="66" spans="1:8" ht="14.1" customHeight="1">
      <c r="A66" s="182"/>
      <c r="B66" s="197">
        <v>61</v>
      </c>
      <c r="C66" s="198" t="s">
        <v>481</v>
      </c>
      <c r="D66" s="199">
        <v>40427</v>
      </c>
      <c r="E66" s="182"/>
      <c r="F66" s="197">
        <v>61</v>
      </c>
      <c r="G66" s="198" t="s">
        <v>553</v>
      </c>
      <c r="H66" s="199">
        <v>27999</v>
      </c>
    </row>
    <row r="67" spans="1:8" ht="14.1" customHeight="1">
      <c r="A67" s="182"/>
      <c r="B67" s="197">
        <v>62</v>
      </c>
      <c r="C67" s="198" t="s">
        <v>555</v>
      </c>
      <c r="D67" s="199">
        <v>15995</v>
      </c>
      <c r="E67" s="182"/>
      <c r="F67" s="197">
        <v>62</v>
      </c>
      <c r="G67" s="198" t="s">
        <v>393</v>
      </c>
      <c r="H67" s="199">
        <v>27125</v>
      </c>
    </row>
    <row r="68" spans="1:8" ht="14.1" customHeight="1">
      <c r="A68" s="182"/>
      <c r="B68" s="197">
        <v>63</v>
      </c>
      <c r="C68" s="198" t="s">
        <v>423</v>
      </c>
      <c r="D68" s="199">
        <v>64123</v>
      </c>
      <c r="E68" s="182"/>
      <c r="F68" s="197">
        <v>63</v>
      </c>
      <c r="G68" s="198" t="s">
        <v>557</v>
      </c>
      <c r="H68" s="199">
        <v>26651</v>
      </c>
    </row>
    <row r="69" spans="1:8" ht="14.1" customHeight="1">
      <c r="A69" s="182"/>
      <c r="B69" s="197">
        <v>64</v>
      </c>
      <c r="C69" s="198" t="s">
        <v>537</v>
      </c>
      <c r="D69" s="199">
        <v>30805</v>
      </c>
      <c r="E69" s="182"/>
      <c r="F69" s="197">
        <v>64</v>
      </c>
      <c r="G69" s="198" t="s">
        <v>375</v>
      </c>
      <c r="H69" s="199">
        <v>26619</v>
      </c>
    </row>
    <row r="70" spans="1:8" ht="14.1" customHeight="1">
      <c r="A70" s="182"/>
      <c r="B70" s="197">
        <v>65</v>
      </c>
      <c r="C70" s="198" t="s">
        <v>559</v>
      </c>
      <c r="D70" s="199">
        <v>12656</v>
      </c>
      <c r="E70" s="182"/>
      <c r="F70" s="197">
        <v>65</v>
      </c>
      <c r="G70" s="198" t="s">
        <v>367</v>
      </c>
      <c r="H70" s="199">
        <v>26115</v>
      </c>
    </row>
    <row r="71" spans="1:8" ht="14.1" customHeight="1">
      <c r="A71" s="182"/>
      <c r="B71" s="197">
        <v>66</v>
      </c>
      <c r="C71" s="198" t="s">
        <v>561</v>
      </c>
      <c r="D71" s="199">
        <v>22897</v>
      </c>
      <c r="E71" s="182"/>
      <c r="F71" s="197">
        <v>66</v>
      </c>
      <c r="G71" s="198" t="s">
        <v>563</v>
      </c>
      <c r="H71" s="199">
        <v>25518</v>
      </c>
    </row>
    <row r="72" spans="1:8" ht="14.1" customHeight="1">
      <c r="A72" s="182"/>
      <c r="B72" s="197">
        <v>67</v>
      </c>
      <c r="C72" s="198" t="s">
        <v>565</v>
      </c>
      <c r="D72" s="199">
        <v>11148</v>
      </c>
      <c r="E72" s="182"/>
      <c r="F72" s="197">
        <v>67</v>
      </c>
      <c r="G72" s="198" t="s">
        <v>567</v>
      </c>
      <c r="H72" s="199">
        <v>25448</v>
      </c>
    </row>
    <row r="73" spans="1:8" ht="14.1" customHeight="1">
      <c r="A73" s="182"/>
      <c r="B73" s="197">
        <v>68</v>
      </c>
      <c r="C73" s="198" t="s">
        <v>569</v>
      </c>
      <c r="D73" s="199">
        <v>16833</v>
      </c>
      <c r="E73" s="182"/>
      <c r="F73" s="197">
        <v>68</v>
      </c>
      <c r="G73" s="198" t="s">
        <v>577</v>
      </c>
      <c r="H73" s="199">
        <v>25232</v>
      </c>
    </row>
    <row r="74" spans="1:8" ht="14.1" customHeight="1">
      <c r="A74" s="182"/>
      <c r="B74" s="197">
        <v>69</v>
      </c>
      <c r="C74" s="198" t="s">
        <v>471</v>
      </c>
      <c r="D74" s="199">
        <v>41397</v>
      </c>
      <c r="E74" s="182"/>
      <c r="F74" s="197">
        <v>69</v>
      </c>
      <c r="G74" s="198" t="s">
        <v>573</v>
      </c>
      <c r="H74" s="199">
        <v>25192</v>
      </c>
    </row>
    <row r="75" spans="1:8" ht="14.1" customHeight="1">
      <c r="A75" s="182"/>
      <c r="B75" s="197">
        <v>70</v>
      </c>
      <c r="C75" s="198" t="s">
        <v>575</v>
      </c>
      <c r="D75" s="199">
        <v>8347</v>
      </c>
      <c r="E75" s="182"/>
      <c r="F75" s="197">
        <v>70</v>
      </c>
      <c r="G75" s="198" t="s">
        <v>571</v>
      </c>
      <c r="H75" s="199">
        <v>25052</v>
      </c>
    </row>
    <row r="76" spans="1:8" ht="14.1" customHeight="1">
      <c r="A76" s="182"/>
      <c r="B76" s="197">
        <v>71</v>
      </c>
      <c r="C76" s="198" t="s">
        <v>579</v>
      </c>
      <c r="D76" s="199">
        <v>10204</v>
      </c>
      <c r="E76" s="182"/>
      <c r="F76" s="197">
        <v>71</v>
      </c>
      <c r="G76" s="198" t="s">
        <v>581</v>
      </c>
      <c r="H76" s="199">
        <v>24810</v>
      </c>
    </row>
    <row r="77" spans="1:8" ht="14.1" customHeight="1">
      <c r="A77" s="182"/>
      <c r="B77" s="197">
        <v>72</v>
      </c>
      <c r="C77" s="198" t="s">
        <v>583</v>
      </c>
      <c r="D77" s="199">
        <v>18793</v>
      </c>
      <c r="E77" s="182"/>
      <c r="F77" s="197">
        <v>72</v>
      </c>
      <c r="G77" s="198" t="s">
        <v>585</v>
      </c>
      <c r="H77" s="199">
        <v>24748</v>
      </c>
    </row>
    <row r="78" spans="1:8" ht="14.1" customHeight="1">
      <c r="A78" s="182"/>
      <c r="B78" s="197">
        <v>73</v>
      </c>
      <c r="C78" s="198" t="s">
        <v>587</v>
      </c>
      <c r="D78" s="199">
        <v>12390</v>
      </c>
      <c r="E78" s="182"/>
      <c r="F78" s="197">
        <v>73</v>
      </c>
      <c r="G78" s="198" t="s">
        <v>525</v>
      </c>
      <c r="H78" s="199">
        <v>23833</v>
      </c>
    </row>
    <row r="79" spans="1:8" ht="14.1" customHeight="1">
      <c r="A79" s="182"/>
      <c r="B79" s="197">
        <v>74</v>
      </c>
      <c r="C79" s="198" t="s">
        <v>589</v>
      </c>
      <c r="D79" s="199">
        <v>15251</v>
      </c>
      <c r="E79" s="182"/>
      <c r="F79" s="197">
        <v>74</v>
      </c>
      <c r="G79" s="198" t="s">
        <v>593</v>
      </c>
      <c r="H79" s="199">
        <v>23511</v>
      </c>
    </row>
    <row r="80" spans="1:8" ht="14.1" customHeight="1">
      <c r="A80" s="182"/>
      <c r="B80" s="197">
        <v>75</v>
      </c>
      <c r="C80" s="198" t="s">
        <v>591</v>
      </c>
      <c r="D80" s="199">
        <v>11654</v>
      </c>
      <c r="E80" s="182"/>
      <c r="F80" s="197">
        <v>75</v>
      </c>
      <c r="G80" s="198" t="s">
        <v>491</v>
      </c>
      <c r="H80" s="199">
        <v>23437</v>
      </c>
    </row>
    <row r="81" spans="1:8" ht="14.1" customHeight="1">
      <c r="A81" s="182"/>
      <c r="B81" s="197">
        <v>76</v>
      </c>
      <c r="C81" s="198" t="s">
        <v>595</v>
      </c>
      <c r="D81" s="199">
        <v>17583</v>
      </c>
      <c r="E81" s="182"/>
      <c r="F81" s="197">
        <v>76</v>
      </c>
      <c r="G81" s="198" t="s">
        <v>529</v>
      </c>
      <c r="H81" s="199">
        <v>23404</v>
      </c>
    </row>
    <row r="82" spans="1:8" ht="14.1" customHeight="1">
      <c r="A82" s="182"/>
      <c r="B82" s="197">
        <v>77</v>
      </c>
      <c r="C82" s="198" t="s">
        <v>599</v>
      </c>
      <c r="D82" s="199">
        <v>10648</v>
      </c>
      <c r="E82" s="182"/>
      <c r="F82" s="197">
        <v>77</v>
      </c>
      <c r="G82" s="198" t="s">
        <v>597</v>
      </c>
      <c r="H82" s="199">
        <v>23133</v>
      </c>
    </row>
    <row r="83" spans="1:8" ht="14.1" customHeight="1">
      <c r="A83" s="182"/>
      <c r="B83" s="197">
        <v>78</v>
      </c>
      <c r="C83" s="198" t="s">
        <v>601</v>
      </c>
      <c r="D83" s="199">
        <v>18042</v>
      </c>
      <c r="E83" s="182"/>
      <c r="F83" s="197">
        <v>78</v>
      </c>
      <c r="G83" s="198" t="s">
        <v>605</v>
      </c>
      <c r="H83" s="199">
        <v>22962</v>
      </c>
    </row>
    <row r="84" spans="1:8" ht="14.1" customHeight="1">
      <c r="A84" s="182"/>
      <c r="B84" s="197">
        <v>79</v>
      </c>
      <c r="C84" s="198" t="s">
        <v>603</v>
      </c>
      <c r="D84" s="199">
        <v>16522</v>
      </c>
      <c r="E84" s="182"/>
      <c r="F84" s="197">
        <v>79</v>
      </c>
      <c r="G84" s="198" t="s">
        <v>561</v>
      </c>
      <c r="H84" s="199">
        <v>22897</v>
      </c>
    </row>
    <row r="85" spans="1:8" ht="14.1" customHeight="1">
      <c r="A85" s="182"/>
      <c r="B85" s="197">
        <v>80</v>
      </c>
      <c r="C85" s="198" t="s">
        <v>607</v>
      </c>
      <c r="D85" s="199">
        <v>7668</v>
      </c>
      <c r="E85" s="182"/>
      <c r="F85" s="197">
        <v>80</v>
      </c>
      <c r="G85" s="198" t="s">
        <v>609</v>
      </c>
      <c r="H85" s="199">
        <v>22818</v>
      </c>
    </row>
    <row r="86" spans="1:8" ht="14.1" customHeight="1">
      <c r="A86" s="182"/>
      <c r="B86" s="197">
        <v>81</v>
      </c>
      <c r="C86" s="198" t="s">
        <v>611</v>
      </c>
      <c r="D86" s="199">
        <v>9965</v>
      </c>
      <c r="E86" s="182"/>
      <c r="F86" s="197">
        <v>81</v>
      </c>
      <c r="G86" s="198" t="s">
        <v>363</v>
      </c>
      <c r="H86" s="199">
        <v>21667</v>
      </c>
    </row>
    <row r="87" spans="1:8" ht="14.1" customHeight="1">
      <c r="A87" s="182"/>
      <c r="B87" s="197">
        <v>82</v>
      </c>
      <c r="C87" s="198" t="s">
        <v>571</v>
      </c>
      <c r="D87" s="199">
        <v>25052</v>
      </c>
      <c r="E87" s="182"/>
      <c r="F87" s="197">
        <v>82</v>
      </c>
      <c r="G87" s="198" t="s">
        <v>517</v>
      </c>
      <c r="H87" s="199">
        <v>21617</v>
      </c>
    </row>
    <row r="88" spans="1:8" ht="14.1" customHeight="1">
      <c r="A88" s="182"/>
      <c r="B88" s="197">
        <v>83</v>
      </c>
      <c r="C88" s="198" t="s">
        <v>613</v>
      </c>
      <c r="D88" s="199">
        <v>6138</v>
      </c>
      <c r="E88" s="182"/>
      <c r="F88" s="197">
        <v>83</v>
      </c>
      <c r="G88" s="198" t="s">
        <v>543</v>
      </c>
      <c r="H88" s="199">
        <v>21300</v>
      </c>
    </row>
    <row r="89" spans="1:8" ht="14.1" customHeight="1">
      <c r="A89" s="182"/>
      <c r="B89" s="197">
        <v>84</v>
      </c>
      <c r="C89" s="198" t="s">
        <v>415</v>
      </c>
      <c r="D89" s="199">
        <v>68458</v>
      </c>
      <c r="E89" s="182"/>
      <c r="F89" s="197">
        <v>84</v>
      </c>
      <c r="G89" s="198" t="s">
        <v>625</v>
      </c>
      <c r="H89" s="199">
        <v>21063</v>
      </c>
    </row>
    <row r="90" spans="1:8" ht="14.1" customHeight="1">
      <c r="A90" s="182"/>
      <c r="B90" s="197">
        <v>85</v>
      </c>
      <c r="C90" s="198" t="s">
        <v>617</v>
      </c>
      <c r="D90" s="199">
        <v>11776</v>
      </c>
      <c r="E90" s="182"/>
      <c r="F90" s="197">
        <v>85</v>
      </c>
      <c r="G90" s="198" t="s">
        <v>621</v>
      </c>
      <c r="H90" s="199">
        <v>21028</v>
      </c>
    </row>
    <row r="91" spans="1:8" ht="14.1" customHeight="1">
      <c r="A91" s="182"/>
      <c r="B91" s="197">
        <v>86</v>
      </c>
      <c r="C91" s="198" t="s">
        <v>549</v>
      </c>
      <c r="D91" s="199">
        <v>28252</v>
      </c>
      <c r="E91" s="182"/>
      <c r="F91" s="197">
        <v>86</v>
      </c>
      <c r="G91" s="198" t="s">
        <v>619</v>
      </c>
      <c r="H91" s="199">
        <v>21008</v>
      </c>
    </row>
    <row r="92" spans="1:8" ht="14.1" customHeight="1">
      <c r="A92" s="182"/>
      <c r="B92" s="197">
        <v>87</v>
      </c>
      <c r="C92" s="198" t="s">
        <v>557</v>
      </c>
      <c r="D92" s="199">
        <v>26651</v>
      </c>
      <c r="E92" s="182"/>
      <c r="F92" s="197">
        <v>87</v>
      </c>
      <c r="G92" s="198" t="s">
        <v>615</v>
      </c>
      <c r="H92" s="199">
        <v>21007</v>
      </c>
    </row>
    <row r="93" spans="1:8" ht="14.1" customHeight="1">
      <c r="A93" s="182"/>
      <c r="B93" s="197">
        <v>88</v>
      </c>
      <c r="C93" s="198" t="s">
        <v>623</v>
      </c>
      <c r="D93" s="199">
        <v>13968</v>
      </c>
      <c r="E93" s="182"/>
      <c r="F93" s="197">
        <v>88</v>
      </c>
      <c r="G93" s="198" t="s">
        <v>459</v>
      </c>
      <c r="H93" s="199">
        <v>20867</v>
      </c>
    </row>
    <row r="94" spans="1:8" ht="14.1" customHeight="1">
      <c r="A94" s="182"/>
      <c r="B94" s="197">
        <v>89</v>
      </c>
      <c r="C94" s="198" t="s">
        <v>627</v>
      </c>
      <c r="D94" s="199">
        <v>11718</v>
      </c>
      <c r="E94" s="182"/>
      <c r="F94" s="197">
        <v>89</v>
      </c>
      <c r="G94" s="198" t="s">
        <v>629</v>
      </c>
      <c r="H94" s="199">
        <v>20800</v>
      </c>
    </row>
    <row r="95" spans="1:8" ht="14.1" customHeight="1">
      <c r="A95" s="182"/>
      <c r="B95" s="197">
        <v>90</v>
      </c>
      <c r="C95" s="198" t="s">
        <v>357</v>
      </c>
      <c r="D95" s="199">
        <v>253873</v>
      </c>
      <c r="E95" s="182"/>
      <c r="F95" s="197">
        <v>90</v>
      </c>
      <c r="G95" s="198" t="s">
        <v>631</v>
      </c>
      <c r="H95" s="199">
        <v>20635</v>
      </c>
    </row>
    <row r="96" spans="1:8" ht="14.1" customHeight="1">
      <c r="A96" s="182"/>
      <c r="B96" s="197">
        <v>91</v>
      </c>
      <c r="C96" s="198" t="s">
        <v>633</v>
      </c>
      <c r="D96" s="199">
        <v>15817</v>
      </c>
      <c r="E96" s="182"/>
      <c r="F96" s="197">
        <v>91</v>
      </c>
      <c r="G96" s="198" t="s">
        <v>635</v>
      </c>
      <c r="H96" s="199">
        <v>20605</v>
      </c>
    </row>
    <row r="97" spans="1:8" ht="14.1" customHeight="1">
      <c r="A97" s="182"/>
      <c r="B97" s="197">
        <v>92</v>
      </c>
      <c r="C97" s="198" t="s">
        <v>419</v>
      </c>
      <c r="D97" s="199">
        <v>67104</v>
      </c>
      <c r="E97" s="182"/>
      <c r="F97" s="197">
        <v>92</v>
      </c>
      <c r="G97" s="198" t="s">
        <v>637</v>
      </c>
      <c r="H97" s="199">
        <v>20588</v>
      </c>
    </row>
    <row r="98" spans="1:8" ht="14.1" customHeight="1">
      <c r="A98" s="182"/>
      <c r="B98" s="197">
        <v>93</v>
      </c>
      <c r="C98" s="198" t="s">
        <v>563</v>
      </c>
      <c r="D98" s="199">
        <v>25518</v>
      </c>
      <c r="E98" s="182"/>
      <c r="F98" s="197">
        <v>93</v>
      </c>
      <c r="G98" s="198" t="s">
        <v>639</v>
      </c>
      <c r="H98" s="199">
        <v>20272</v>
      </c>
    </row>
    <row r="99" spans="1:8" ht="14.1" customHeight="1">
      <c r="A99" s="182"/>
      <c r="B99" s="197">
        <v>94</v>
      </c>
      <c r="C99" s="198" t="s">
        <v>641</v>
      </c>
      <c r="D99" s="199">
        <v>10027</v>
      </c>
      <c r="E99" s="182"/>
      <c r="F99" s="197">
        <v>94</v>
      </c>
      <c r="G99" s="198" t="s">
        <v>513</v>
      </c>
      <c r="H99" s="199">
        <v>19827</v>
      </c>
    </row>
    <row r="100" spans="1:8" ht="14.1" customHeight="1">
      <c r="A100" s="182"/>
      <c r="B100" s="197">
        <v>95</v>
      </c>
      <c r="C100" s="198" t="s">
        <v>645</v>
      </c>
      <c r="D100" s="199">
        <v>16226</v>
      </c>
      <c r="E100" s="182"/>
      <c r="F100" s="197">
        <v>95</v>
      </c>
      <c r="G100" s="198" t="s">
        <v>643</v>
      </c>
      <c r="H100" s="199">
        <v>19771</v>
      </c>
    </row>
    <row r="101" spans="1:8" ht="14.1" customHeight="1">
      <c r="A101" s="182"/>
      <c r="B101" s="197">
        <v>96</v>
      </c>
      <c r="C101" s="198" t="s">
        <v>597</v>
      </c>
      <c r="D101" s="199">
        <v>23133</v>
      </c>
      <c r="E101" s="182"/>
      <c r="F101" s="197">
        <v>96</v>
      </c>
      <c r="G101" s="198" t="s">
        <v>651</v>
      </c>
      <c r="H101" s="199">
        <v>19532</v>
      </c>
    </row>
    <row r="102" spans="1:8" ht="14.1" customHeight="1">
      <c r="A102" s="182"/>
      <c r="B102" s="197">
        <v>97</v>
      </c>
      <c r="C102" s="198" t="s">
        <v>649</v>
      </c>
      <c r="D102" s="199">
        <v>15861</v>
      </c>
      <c r="E102" s="182"/>
      <c r="F102" s="197">
        <v>97</v>
      </c>
      <c r="G102" s="198" t="s">
        <v>647</v>
      </c>
      <c r="H102" s="199">
        <v>19359</v>
      </c>
    </row>
    <row r="103" spans="1:8" ht="14.1" customHeight="1">
      <c r="A103" s="182"/>
      <c r="B103" s="197">
        <v>98</v>
      </c>
      <c r="C103" s="198" t="s">
        <v>653</v>
      </c>
      <c r="D103" s="199">
        <v>3330</v>
      </c>
      <c r="E103" s="182"/>
      <c r="F103" s="197">
        <v>98</v>
      </c>
      <c r="G103" s="198" t="s">
        <v>655</v>
      </c>
      <c r="H103" s="199">
        <v>19145</v>
      </c>
    </row>
    <row r="104" spans="1:8" ht="14.1" customHeight="1">
      <c r="A104" s="182"/>
      <c r="B104" s="197">
        <v>99</v>
      </c>
      <c r="C104" s="198" t="s">
        <v>443</v>
      </c>
      <c r="D104" s="199">
        <v>49440</v>
      </c>
      <c r="E104" s="182"/>
      <c r="F104" s="197">
        <v>99</v>
      </c>
      <c r="G104" s="198" t="s">
        <v>657</v>
      </c>
      <c r="H104" s="199">
        <v>19140</v>
      </c>
    </row>
    <row r="105" spans="1:8" ht="14.1" customHeight="1">
      <c r="A105" s="182"/>
      <c r="B105" s="197">
        <v>100</v>
      </c>
      <c r="C105" s="198" t="s">
        <v>659</v>
      </c>
      <c r="D105" s="199">
        <v>10638</v>
      </c>
      <c r="E105" s="182"/>
      <c r="F105" s="197">
        <v>100</v>
      </c>
      <c r="G105" s="198" t="s">
        <v>663</v>
      </c>
      <c r="H105" s="199">
        <v>19116</v>
      </c>
    </row>
    <row r="106" spans="1:8" ht="14.1" customHeight="1">
      <c r="A106" s="182"/>
      <c r="B106" s="197">
        <v>101</v>
      </c>
      <c r="C106" s="198" t="s">
        <v>665</v>
      </c>
      <c r="D106" s="199">
        <v>15962</v>
      </c>
      <c r="E106" s="182"/>
      <c r="F106" s="197">
        <v>101</v>
      </c>
      <c r="G106" s="198" t="s">
        <v>507</v>
      </c>
      <c r="H106" s="199">
        <v>19030</v>
      </c>
    </row>
    <row r="107" spans="1:8" ht="14.1" customHeight="1">
      <c r="A107" s="182"/>
      <c r="B107" s="197">
        <v>102</v>
      </c>
      <c r="C107" s="198" t="s">
        <v>669</v>
      </c>
      <c r="D107" s="199">
        <v>11034</v>
      </c>
      <c r="E107" s="182"/>
      <c r="F107" s="197">
        <v>102</v>
      </c>
      <c r="G107" s="198" t="s">
        <v>583</v>
      </c>
      <c r="H107" s="199">
        <v>18793</v>
      </c>
    </row>
    <row r="108" spans="1:8" ht="14.1" customHeight="1">
      <c r="A108" s="182"/>
      <c r="B108" s="197">
        <v>103</v>
      </c>
      <c r="C108" s="198" t="s">
        <v>661</v>
      </c>
      <c r="D108" s="199">
        <v>8689</v>
      </c>
      <c r="E108" s="182"/>
      <c r="F108" s="197">
        <v>103</v>
      </c>
      <c r="G108" s="198" t="s">
        <v>673</v>
      </c>
      <c r="H108" s="199">
        <v>18699</v>
      </c>
    </row>
    <row r="109" spans="1:8" ht="14.1" customHeight="1">
      <c r="A109" s="182"/>
      <c r="B109" s="197">
        <v>104</v>
      </c>
      <c r="C109" s="198" t="s">
        <v>671</v>
      </c>
      <c r="D109" s="199">
        <v>11202</v>
      </c>
      <c r="E109" s="182"/>
      <c r="F109" s="197">
        <v>104</v>
      </c>
      <c r="G109" s="198" t="s">
        <v>677</v>
      </c>
      <c r="H109" s="199">
        <v>18615</v>
      </c>
    </row>
    <row r="110" spans="1:8" ht="14.1" customHeight="1">
      <c r="A110" s="182"/>
      <c r="B110" s="197">
        <v>105</v>
      </c>
      <c r="C110" s="198" t="s">
        <v>675</v>
      </c>
      <c r="D110" s="199">
        <v>7427</v>
      </c>
      <c r="E110" s="182"/>
      <c r="F110" s="197">
        <v>105</v>
      </c>
      <c r="G110" s="198" t="s">
        <v>681</v>
      </c>
      <c r="H110" s="199">
        <v>18548</v>
      </c>
    </row>
    <row r="111" spans="1:8" ht="14.1" customHeight="1">
      <c r="A111" s="182"/>
      <c r="B111" s="197">
        <v>106</v>
      </c>
      <c r="C111" s="198" t="s">
        <v>679</v>
      </c>
      <c r="D111" s="199">
        <v>11670</v>
      </c>
      <c r="E111" s="182"/>
      <c r="F111" s="197">
        <v>106</v>
      </c>
      <c r="G111" s="198" t="s">
        <v>441</v>
      </c>
      <c r="H111" s="199">
        <v>18496</v>
      </c>
    </row>
    <row r="112" spans="1:8" ht="14.1" customHeight="1">
      <c r="A112" s="182"/>
      <c r="B112" s="197">
        <v>107</v>
      </c>
      <c r="C112" s="198" t="s">
        <v>683</v>
      </c>
      <c r="D112" s="199">
        <v>11943</v>
      </c>
      <c r="E112" s="182"/>
      <c r="F112" s="197">
        <v>107</v>
      </c>
      <c r="G112" s="198" t="s">
        <v>667</v>
      </c>
      <c r="H112" s="199">
        <v>18421</v>
      </c>
    </row>
    <row r="113" spans="1:8" ht="14.1" customHeight="1">
      <c r="A113" s="182"/>
      <c r="B113" s="197">
        <v>108</v>
      </c>
      <c r="C113" s="198" t="s">
        <v>685</v>
      </c>
      <c r="D113" s="199">
        <v>6829</v>
      </c>
      <c r="E113" s="182"/>
      <c r="F113" s="197">
        <v>108</v>
      </c>
      <c r="G113" s="198" t="s">
        <v>687</v>
      </c>
      <c r="H113" s="199">
        <v>18319</v>
      </c>
    </row>
    <row r="114" spans="1:8" ht="14.1" customHeight="1">
      <c r="A114" s="182"/>
      <c r="B114" s="197">
        <v>109</v>
      </c>
      <c r="C114" s="198" t="s">
        <v>651</v>
      </c>
      <c r="D114" s="199">
        <v>19532</v>
      </c>
      <c r="E114" s="182"/>
      <c r="F114" s="197">
        <v>109</v>
      </c>
      <c r="G114" s="198" t="s">
        <v>689</v>
      </c>
      <c r="H114" s="199">
        <v>18302</v>
      </c>
    </row>
    <row r="115" spans="1:8" ht="14.1" customHeight="1">
      <c r="A115" s="182"/>
      <c r="B115" s="197">
        <v>110</v>
      </c>
      <c r="C115" s="198" t="s">
        <v>625</v>
      </c>
      <c r="D115" s="199">
        <v>21063</v>
      </c>
      <c r="E115" s="182"/>
      <c r="F115" s="197">
        <v>110</v>
      </c>
      <c r="G115" s="198" t="s">
        <v>691</v>
      </c>
      <c r="H115" s="199">
        <v>18225</v>
      </c>
    </row>
    <row r="116" spans="1:8" ht="14.1" customHeight="1">
      <c r="A116" s="182"/>
      <c r="B116" s="197">
        <v>111</v>
      </c>
      <c r="C116" s="198" t="s">
        <v>693</v>
      </c>
      <c r="D116" s="199">
        <v>7630</v>
      </c>
      <c r="E116" s="182"/>
      <c r="F116" s="197">
        <v>111</v>
      </c>
      <c r="G116" s="198" t="s">
        <v>401</v>
      </c>
      <c r="H116" s="199">
        <v>18169</v>
      </c>
    </row>
    <row r="117" spans="1:8" ht="14.1" customHeight="1">
      <c r="A117" s="182"/>
      <c r="B117" s="197">
        <v>112</v>
      </c>
      <c r="C117" s="198" t="s">
        <v>695</v>
      </c>
      <c r="D117" s="199">
        <v>16062</v>
      </c>
      <c r="E117" s="182"/>
      <c r="F117" s="197">
        <v>112</v>
      </c>
      <c r="G117" s="198" t="s">
        <v>601</v>
      </c>
      <c r="H117" s="199">
        <v>18042</v>
      </c>
    </row>
    <row r="118" spans="1:8" ht="14.1" customHeight="1">
      <c r="A118" s="182"/>
      <c r="B118" s="197">
        <v>113</v>
      </c>
      <c r="C118" s="198" t="s">
        <v>699</v>
      </c>
      <c r="D118" s="199">
        <v>16567</v>
      </c>
      <c r="E118" s="182"/>
      <c r="F118" s="197">
        <v>113</v>
      </c>
      <c r="G118" s="198" t="s">
        <v>701</v>
      </c>
      <c r="H118" s="199">
        <v>17760</v>
      </c>
    </row>
    <row r="119" spans="1:8" ht="14.1" customHeight="1">
      <c r="A119" s="182"/>
      <c r="B119" s="197">
        <v>114</v>
      </c>
      <c r="C119" s="198" t="s">
        <v>605</v>
      </c>
      <c r="D119" s="199">
        <v>22962</v>
      </c>
      <c r="E119" s="182"/>
      <c r="F119" s="197">
        <v>114</v>
      </c>
      <c r="G119" s="198" t="s">
        <v>595</v>
      </c>
      <c r="H119" s="199">
        <v>17583</v>
      </c>
    </row>
    <row r="120" spans="1:8" ht="14.1" customHeight="1">
      <c r="A120" s="182"/>
      <c r="B120" s="197">
        <v>115</v>
      </c>
      <c r="C120" s="198" t="s">
        <v>509</v>
      </c>
      <c r="D120" s="199">
        <v>33188</v>
      </c>
      <c r="E120" s="182"/>
      <c r="F120" s="197">
        <v>115</v>
      </c>
      <c r="G120" s="198" t="s">
        <v>431</v>
      </c>
      <c r="H120" s="199">
        <v>17388</v>
      </c>
    </row>
    <row r="121" spans="1:8" ht="14.1" customHeight="1">
      <c r="A121" s="182"/>
      <c r="B121" s="197">
        <v>116</v>
      </c>
      <c r="C121" s="198" t="s">
        <v>703</v>
      </c>
      <c r="D121" s="199">
        <v>16552</v>
      </c>
      <c r="E121" s="182"/>
      <c r="F121" s="197">
        <v>116</v>
      </c>
      <c r="G121" s="198" t="s">
        <v>697</v>
      </c>
      <c r="H121" s="199">
        <v>17384</v>
      </c>
    </row>
    <row r="122" spans="1:8" ht="14.1" customHeight="1">
      <c r="A122" s="182"/>
      <c r="B122" s="197">
        <v>117</v>
      </c>
      <c r="C122" s="198" t="s">
        <v>705</v>
      </c>
      <c r="D122" s="199">
        <v>8306</v>
      </c>
      <c r="E122" s="182"/>
      <c r="F122" s="197">
        <v>117</v>
      </c>
      <c r="G122" s="198" t="s">
        <v>569</v>
      </c>
      <c r="H122" s="199">
        <v>16833</v>
      </c>
    </row>
    <row r="123" spans="1:8" ht="14.1" customHeight="1">
      <c r="A123" s="182"/>
      <c r="B123" s="197">
        <v>118</v>
      </c>
      <c r="C123" s="198" t="s">
        <v>635</v>
      </c>
      <c r="D123" s="199">
        <v>20605</v>
      </c>
      <c r="E123" s="182"/>
      <c r="F123" s="197">
        <v>118</v>
      </c>
      <c r="G123" s="198" t="s">
        <v>427</v>
      </c>
      <c r="H123" s="199">
        <v>16812</v>
      </c>
    </row>
    <row r="124" spans="1:8" ht="14.1" customHeight="1">
      <c r="A124" s="182"/>
      <c r="B124" s="197">
        <v>119</v>
      </c>
      <c r="C124" s="198" t="s">
        <v>553</v>
      </c>
      <c r="D124" s="199">
        <v>27999</v>
      </c>
      <c r="E124" s="182"/>
      <c r="F124" s="197">
        <v>119</v>
      </c>
      <c r="G124" s="198" t="s">
        <v>699</v>
      </c>
      <c r="H124" s="199">
        <v>16567</v>
      </c>
    </row>
    <row r="125" spans="1:8" ht="14.1" customHeight="1">
      <c r="A125" s="182"/>
      <c r="B125" s="197">
        <v>120</v>
      </c>
      <c r="C125" s="198" t="s">
        <v>707</v>
      </c>
      <c r="D125" s="199">
        <v>14690</v>
      </c>
      <c r="E125" s="182"/>
      <c r="F125" s="197">
        <v>120</v>
      </c>
      <c r="G125" s="198" t="s">
        <v>703</v>
      </c>
      <c r="H125" s="199">
        <v>16552</v>
      </c>
    </row>
    <row r="126" spans="1:8" ht="14.1" customHeight="1">
      <c r="A126" s="182"/>
      <c r="B126" s="197">
        <v>121</v>
      </c>
      <c r="C126" s="198" t="s">
        <v>515</v>
      </c>
      <c r="D126" s="199">
        <v>32884</v>
      </c>
      <c r="E126" s="182"/>
      <c r="F126" s="197">
        <v>121</v>
      </c>
      <c r="G126" s="198" t="s">
        <v>603</v>
      </c>
      <c r="H126" s="199">
        <v>16522</v>
      </c>
    </row>
    <row r="127" spans="1:8" ht="14.1" customHeight="1">
      <c r="A127" s="182"/>
      <c r="B127" s="197">
        <v>122</v>
      </c>
      <c r="C127" s="198" t="s">
        <v>709</v>
      </c>
      <c r="D127" s="199">
        <v>8955</v>
      </c>
      <c r="E127" s="182"/>
      <c r="F127" s="197">
        <v>122</v>
      </c>
      <c r="G127" s="198" t="s">
        <v>645</v>
      </c>
      <c r="H127" s="199">
        <v>16226</v>
      </c>
    </row>
    <row r="128" spans="1:8" ht="14.1" customHeight="1">
      <c r="A128" s="182"/>
      <c r="B128" s="197">
        <v>123</v>
      </c>
      <c r="C128" s="198" t="s">
        <v>663</v>
      </c>
      <c r="D128" s="199">
        <v>19116</v>
      </c>
      <c r="E128" s="182"/>
      <c r="F128" s="197">
        <v>123</v>
      </c>
      <c r="G128" s="198" t="s">
        <v>695</v>
      </c>
      <c r="H128" s="199">
        <v>16062</v>
      </c>
    </row>
    <row r="129" spans="1:8" ht="14.1" customHeight="1">
      <c r="A129" s="182"/>
      <c r="B129" s="197">
        <v>124</v>
      </c>
      <c r="C129" s="198" t="s">
        <v>711</v>
      </c>
      <c r="D129" s="199">
        <v>14259</v>
      </c>
      <c r="E129" s="182"/>
      <c r="F129" s="197">
        <v>124</v>
      </c>
      <c r="G129" s="198" t="s">
        <v>477</v>
      </c>
      <c r="H129" s="199">
        <v>16041</v>
      </c>
    </row>
    <row r="130" spans="1:8" ht="14.1" customHeight="1">
      <c r="A130" s="182"/>
      <c r="B130" s="197">
        <v>125</v>
      </c>
      <c r="C130" s="198" t="s">
        <v>713</v>
      </c>
      <c r="D130" s="199">
        <v>5298</v>
      </c>
      <c r="E130" s="182"/>
      <c r="F130" s="197">
        <v>125</v>
      </c>
      <c r="G130" s="198" t="s">
        <v>555</v>
      </c>
      <c r="H130" s="199">
        <v>15995</v>
      </c>
    </row>
    <row r="131" spans="1:8" ht="14.1" customHeight="1">
      <c r="A131" s="182"/>
      <c r="B131" s="197">
        <v>126</v>
      </c>
      <c r="C131" s="198" t="s">
        <v>715</v>
      </c>
      <c r="D131" s="199">
        <v>4589</v>
      </c>
      <c r="E131" s="182"/>
      <c r="F131" s="197">
        <v>126</v>
      </c>
      <c r="G131" s="198" t="s">
        <v>665</v>
      </c>
      <c r="H131" s="199">
        <v>15962</v>
      </c>
    </row>
    <row r="132" spans="1:8" ht="14.1" customHeight="1">
      <c r="A132" s="182"/>
      <c r="B132" s="197">
        <v>127</v>
      </c>
      <c r="C132" s="198" t="s">
        <v>637</v>
      </c>
      <c r="D132" s="199">
        <v>20588</v>
      </c>
      <c r="E132" s="182"/>
      <c r="F132" s="197">
        <v>127</v>
      </c>
      <c r="G132" s="198" t="s">
        <v>649</v>
      </c>
      <c r="H132" s="199">
        <v>15861</v>
      </c>
    </row>
    <row r="133" spans="1:8" ht="14.1" customHeight="1">
      <c r="A133" s="182"/>
      <c r="B133" s="197">
        <v>128</v>
      </c>
      <c r="C133" s="198" t="s">
        <v>655</v>
      </c>
      <c r="D133" s="199">
        <v>19145</v>
      </c>
      <c r="E133" s="182"/>
      <c r="F133" s="197">
        <v>128</v>
      </c>
      <c r="G133" s="198" t="s">
        <v>633</v>
      </c>
      <c r="H133" s="199">
        <v>15817</v>
      </c>
    </row>
    <row r="134" spans="1:8" ht="14.1" customHeight="1">
      <c r="A134" s="182"/>
      <c r="B134" s="197">
        <v>129</v>
      </c>
      <c r="C134" s="198" t="s">
        <v>717</v>
      </c>
      <c r="D134" s="199">
        <v>14474</v>
      </c>
      <c r="E134" s="182"/>
      <c r="F134" s="197">
        <v>129</v>
      </c>
      <c r="G134" s="198" t="s">
        <v>719</v>
      </c>
      <c r="H134" s="199">
        <v>15779</v>
      </c>
    </row>
    <row r="135" spans="1:8" ht="14.1" customHeight="1">
      <c r="A135" s="182"/>
      <c r="B135" s="197">
        <v>130</v>
      </c>
      <c r="C135" s="198" t="s">
        <v>377</v>
      </c>
      <c r="D135" s="199">
        <v>119915</v>
      </c>
      <c r="E135" s="182"/>
      <c r="F135" s="197">
        <v>130</v>
      </c>
      <c r="G135" s="198" t="s">
        <v>723</v>
      </c>
      <c r="H135" s="199">
        <v>15623</v>
      </c>
    </row>
    <row r="136" spans="1:8" ht="14.1" customHeight="1">
      <c r="A136" s="182"/>
      <c r="B136" s="197">
        <v>131</v>
      </c>
      <c r="C136" s="198" t="s">
        <v>647</v>
      </c>
      <c r="D136" s="199">
        <v>19359</v>
      </c>
      <c r="E136" s="182"/>
      <c r="F136" s="197">
        <v>131</v>
      </c>
      <c r="G136" s="198" t="s">
        <v>397</v>
      </c>
      <c r="H136" s="199">
        <v>15499</v>
      </c>
    </row>
    <row r="137" spans="1:8" ht="14.1" customHeight="1">
      <c r="A137" s="182"/>
      <c r="B137" s="197">
        <v>132</v>
      </c>
      <c r="C137" s="198" t="s">
        <v>619</v>
      </c>
      <c r="D137" s="199">
        <v>21008</v>
      </c>
      <c r="E137" s="182"/>
      <c r="F137" s="197">
        <v>132</v>
      </c>
      <c r="G137" s="198" t="s">
        <v>721</v>
      </c>
      <c r="H137" s="199">
        <v>15483</v>
      </c>
    </row>
    <row r="138" spans="1:8" ht="14.1" customHeight="1">
      <c r="A138" s="182"/>
      <c r="B138" s="197">
        <v>133</v>
      </c>
      <c r="C138" s="198" t="s">
        <v>501</v>
      </c>
      <c r="D138" s="199">
        <v>34265</v>
      </c>
      <c r="E138" s="182"/>
      <c r="F138" s="197">
        <v>133</v>
      </c>
      <c r="G138" s="198" t="s">
        <v>589</v>
      </c>
      <c r="H138" s="199">
        <v>15251</v>
      </c>
    </row>
    <row r="139" spans="1:8" ht="14.1" customHeight="1">
      <c r="A139" s="182"/>
      <c r="B139" s="197">
        <v>134</v>
      </c>
      <c r="C139" s="198" t="s">
        <v>673</v>
      </c>
      <c r="D139" s="199">
        <v>18699</v>
      </c>
      <c r="E139" s="182"/>
      <c r="F139" s="197">
        <v>134</v>
      </c>
      <c r="G139" s="198" t="s">
        <v>405</v>
      </c>
      <c r="H139" s="199">
        <v>15182</v>
      </c>
    </row>
    <row r="140" spans="1:8" ht="14.1" customHeight="1">
      <c r="A140" s="182"/>
      <c r="B140" s="197">
        <v>135</v>
      </c>
      <c r="C140" s="198" t="s">
        <v>657</v>
      </c>
      <c r="D140" s="199">
        <v>19140</v>
      </c>
      <c r="E140" s="182"/>
      <c r="F140" s="197">
        <v>135</v>
      </c>
      <c r="G140" s="198" t="s">
        <v>495</v>
      </c>
      <c r="H140" s="199">
        <v>15142</v>
      </c>
    </row>
    <row r="141" spans="1:8" ht="14.1" customHeight="1">
      <c r="A141" s="182"/>
      <c r="B141" s="197">
        <v>136</v>
      </c>
      <c r="C141" s="198" t="s">
        <v>719</v>
      </c>
      <c r="D141" s="199">
        <v>15779</v>
      </c>
      <c r="E141" s="182"/>
      <c r="F141" s="197">
        <v>136</v>
      </c>
      <c r="G141" s="198" t="s">
        <v>725</v>
      </c>
      <c r="H141" s="199">
        <v>15068</v>
      </c>
    </row>
    <row r="142" spans="1:8" ht="14.1" customHeight="1">
      <c r="A142" s="182"/>
      <c r="B142" s="197">
        <v>137</v>
      </c>
      <c r="C142" s="198" t="s">
        <v>631</v>
      </c>
      <c r="D142" s="199">
        <v>20635</v>
      </c>
      <c r="E142" s="182"/>
      <c r="F142" s="197">
        <v>137</v>
      </c>
      <c r="G142" s="198" t="s">
        <v>707</v>
      </c>
      <c r="H142" s="199">
        <v>14690</v>
      </c>
    </row>
    <row r="143" spans="1:8" ht="14.1" customHeight="1">
      <c r="A143" s="182"/>
      <c r="B143" s="197">
        <v>138</v>
      </c>
      <c r="C143" s="198" t="s">
        <v>485</v>
      </c>
      <c r="D143" s="199">
        <v>38433</v>
      </c>
      <c r="E143" s="182"/>
      <c r="F143" s="197">
        <v>138</v>
      </c>
      <c r="G143" s="198" t="s">
        <v>717</v>
      </c>
      <c r="H143" s="199">
        <v>14474</v>
      </c>
    </row>
    <row r="144" spans="1:8" ht="14.1" customHeight="1">
      <c r="A144" s="182"/>
      <c r="B144" s="197">
        <v>139</v>
      </c>
      <c r="C144" s="198" t="s">
        <v>585</v>
      </c>
      <c r="D144" s="199">
        <v>24748</v>
      </c>
      <c r="E144" s="182"/>
      <c r="F144" s="197">
        <v>139</v>
      </c>
      <c r="G144" s="198" t="s">
        <v>547</v>
      </c>
      <c r="H144" s="199">
        <v>14446</v>
      </c>
    </row>
    <row r="145" spans="1:8" ht="14.1" customHeight="1">
      <c r="A145" s="182"/>
      <c r="B145" s="197">
        <v>140</v>
      </c>
      <c r="C145" s="198" t="s">
        <v>489</v>
      </c>
      <c r="D145" s="199">
        <v>37833</v>
      </c>
      <c r="E145" s="182"/>
      <c r="F145" s="197">
        <v>140</v>
      </c>
      <c r="G145" s="198" t="s">
        <v>711</v>
      </c>
      <c r="H145" s="199">
        <v>14259</v>
      </c>
    </row>
    <row r="146" spans="1:8" ht="14.1" customHeight="1">
      <c r="A146" s="182"/>
      <c r="B146" s="197">
        <v>141</v>
      </c>
      <c r="C146" s="198" t="s">
        <v>729</v>
      </c>
      <c r="D146" s="199">
        <v>14048</v>
      </c>
      <c r="E146" s="182"/>
      <c r="F146" s="197">
        <v>141</v>
      </c>
      <c r="G146" s="198" t="s">
        <v>727</v>
      </c>
      <c r="H146" s="199">
        <v>14237</v>
      </c>
    </row>
    <row r="147" spans="1:8" ht="14.1" customHeight="1">
      <c r="A147" s="182"/>
      <c r="B147" s="197">
        <v>142</v>
      </c>
      <c r="C147" s="198" t="s">
        <v>609</v>
      </c>
      <c r="D147" s="199">
        <v>22818</v>
      </c>
      <c r="E147" s="182"/>
      <c r="F147" s="197">
        <v>142</v>
      </c>
      <c r="G147" s="198" t="s">
        <v>511</v>
      </c>
      <c r="H147" s="199">
        <v>14127</v>
      </c>
    </row>
    <row r="148" spans="1:8" ht="14.1" customHeight="1">
      <c r="A148" s="182"/>
      <c r="B148" s="197">
        <v>143</v>
      </c>
      <c r="C148" s="198" t="s">
        <v>523</v>
      </c>
      <c r="D148" s="199">
        <v>32348</v>
      </c>
      <c r="E148" s="182"/>
      <c r="F148" s="197">
        <v>143</v>
      </c>
      <c r="G148" s="198" t="s">
        <v>729</v>
      </c>
      <c r="H148" s="199">
        <v>14048</v>
      </c>
    </row>
    <row r="149" spans="1:8" ht="14.1" customHeight="1">
      <c r="A149" s="182"/>
      <c r="B149" s="197">
        <v>144</v>
      </c>
      <c r="C149" s="198" t="s">
        <v>399</v>
      </c>
      <c r="D149" s="199">
        <v>81924</v>
      </c>
      <c r="E149" s="182"/>
      <c r="F149" s="197">
        <v>144</v>
      </c>
      <c r="G149" s="198" t="s">
        <v>731</v>
      </c>
      <c r="H149" s="199">
        <v>13975</v>
      </c>
    </row>
    <row r="150" spans="1:8" ht="14.1" customHeight="1">
      <c r="A150" s="182"/>
      <c r="B150" s="197">
        <v>145</v>
      </c>
      <c r="C150" s="198" t="s">
        <v>615</v>
      </c>
      <c r="D150" s="199">
        <v>21007</v>
      </c>
      <c r="E150" s="182"/>
      <c r="F150" s="197">
        <v>145</v>
      </c>
      <c r="G150" s="198" t="s">
        <v>623</v>
      </c>
      <c r="H150" s="199">
        <v>13968</v>
      </c>
    </row>
    <row r="151" spans="1:8" ht="14.1" customHeight="1">
      <c r="A151" s="182"/>
      <c r="B151" s="197">
        <v>146</v>
      </c>
      <c r="C151" s="198" t="s">
        <v>689</v>
      </c>
      <c r="D151" s="199">
        <v>18302</v>
      </c>
      <c r="E151" s="182"/>
      <c r="F151" s="197">
        <v>146</v>
      </c>
      <c r="G151" s="198" t="s">
        <v>733</v>
      </c>
      <c r="H151" s="199">
        <v>13727</v>
      </c>
    </row>
    <row r="152" spans="1:8" ht="14.1" customHeight="1">
      <c r="A152" s="182"/>
      <c r="B152" s="197">
        <v>147</v>
      </c>
      <c r="C152" s="198" t="s">
        <v>697</v>
      </c>
      <c r="D152" s="199">
        <v>17384</v>
      </c>
      <c r="E152" s="182"/>
      <c r="F152" s="197">
        <v>147</v>
      </c>
      <c r="G152" s="198" t="s">
        <v>539</v>
      </c>
      <c r="H152" s="199">
        <v>13295</v>
      </c>
    </row>
    <row r="153" spans="1:8" ht="14.1" customHeight="1">
      <c r="A153" s="182"/>
      <c r="B153" s="197">
        <v>148</v>
      </c>
      <c r="C153" s="198" t="s">
        <v>593</v>
      </c>
      <c r="D153" s="199">
        <v>23511</v>
      </c>
      <c r="E153" s="182"/>
      <c r="F153" s="197">
        <v>148</v>
      </c>
      <c r="G153" s="198" t="s">
        <v>739</v>
      </c>
      <c r="H153" s="199">
        <v>13227</v>
      </c>
    </row>
    <row r="154" spans="1:8" ht="14.1" customHeight="1">
      <c r="A154" s="182"/>
      <c r="B154" s="197">
        <v>149</v>
      </c>
      <c r="C154" s="198" t="s">
        <v>737</v>
      </c>
      <c r="D154" s="199">
        <v>5847</v>
      </c>
      <c r="E154" s="182"/>
      <c r="F154" s="197">
        <v>149</v>
      </c>
      <c r="G154" s="198" t="s">
        <v>735</v>
      </c>
      <c r="H154" s="199">
        <v>13199</v>
      </c>
    </row>
    <row r="155" spans="1:8" ht="14.1" customHeight="1">
      <c r="A155" s="182"/>
      <c r="B155" s="197">
        <v>150</v>
      </c>
      <c r="C155" s="198" t="s">
        <v>447</v>
      </c>
      <c r="D155" s="199">
        <v>46970</v>
      </c>
      <c r="E155" s="182"/>
      <c r="F155" s="197">
        <v>150</v>
      </c>
      <c r="G155" s="198" t="s">
        <v>559</v>
      </c>
      <c r="H155" s="199">
        <v>12656</v>
      </c>
    </row>
    <row r="156" spans="1:8" ht="14.1" customHeight="1">
      <c r="A156" s="182"/>
      <c r="B156" s="197">
        <v>151</v>
      </c>
      <c r="C156" s="198" t="s">
        <v>741</v>
      </c>
      <c r="D156" s="199">
        <v>12532</v>
      </c>
      <c r="E156" s="182"/>
      <c r="F156" s="197">
        <v>151</v>
      </c>
      <c r="G156" s="198" t="s">
        <v>741</v>
      </c>
      <c r="H156" s="199">
        <v>12532</v>
      </c>
    </row>
    <row r="157" spans="1:8" ht="14.1" customHeight="1">
      <c r="A157" s="182"/>
      <c r="B157" s="197">
        <v>152</v>
      </c>
      <c r="C157" s="198" t="s">
        <v>745</v>
      </c>
      <c r="D157" s="199">
        <v>6902</v>
      </c>
      <c r="E157" s="182"/>
      <c r="F157" s="197">
        <v>152</v>
      </c>
      <c r="G157" s="198" t="s">
        <v>743</v>
      </c>
      <c r="H157" s="199">
        <v>12461</v>
      </c>
    </row>
    <row r="158" spans="1:8" ht="14.1" customHeight="1">
      <c r="A158" s="182"/>
      <c r="B158" s="197">
        <v>153</v>
      </c>
      <c r="C158" s="198" t="s">
        <v>677</v>
      </c>
      <c r="D158" s="199">
        <v>18615</v>
      </c>
      <c r="E158" s="182"/>
      <c r="F158" s="197">
        <v>153</v>
      </c>
      <c r="G158" s="198" t="s">
        <v>587</v>
      </c>
      <c r="H158" s="199">
        <v>12390</v>
      </c>
    </row>
    <row r="159" spans="1:8" ht="14.1" customHeight="1">
      <c r="A159" s="182"/>
      <c r="B159" s="197">
        <v>154</v>
      </c>
      <c r="C159" s="198" t="s">
        <v>747</v>
      </c>
      <c r="D159" s="199">
        <v>11391</v>
      </c>
      <c r="E159" s="182"/>
      <c r="F159" s="197">
        <v>154</v>
      </c>
      <c r="G159" s="198" t="s">
        <v>359</v>
      </c>
      <c r="H159" s="199">
        <v>12360</v>
      </c>
    </row>
    <row r="160" spans="1:8" ht="14.1" customHeight="1">
      <c r="A160" s="182"/>
      <c r="B160" s="197">
        <v>155</v>
      </c>
      <c r="C160" s="198" t="s">
        <v>725</v>
      </c>
      <c r="D160" s="199">
        <v>15068</v>
      </c>
      <c r="E160" s="182"/>
      <c r="F160" s="197">
        <v>155</v>
      </c>
      <c r="G160" s="198" t="s">
        <v>749</v>
      </c>
      <c r="H160" s="199">
        <v>11971</v>
      </c>
    </row>
    <row r="161" spans="1:8" ht="14.1" customHeight="1">
      <c r="A161" s="182"/>
      <c r="B161" s="197">
        <v>156</v>
      </c>
      <c r="C161" s="198" t="s">
        <v>541</v>
      </c>
      <c r="D161" s="199">
        <v>30304</v>
      </c>
      <c r="E161" s="182"/>
      <c r="F161" s="197">
        <v>156</v>
      </c>
      <c r="G161" s="198" t="s">
        <v>683</v>
      </c>
      <c r="H161" s="199">
        <v>11943</v>
      </c>
    </row>
    <row r="162" spans="1:8" ht="14.1" customHeight="1">
      <c r="A162" s="182"/>
      <c r="B162" s="197">
        <v>157</v>
      </c>
      <c r="C162" s="198" t="s">
        <v>643</v>
      </c>
      <c r="D162" s="199">
        <v>19771</v>
      </c>
      <c r="E162" s="182"/>
      <c r="F162" s="197">
        <v>157</v>
      </c>
      <c r="G162" s="198" t="s">
        <v>421</v>
      </c>
      <c r="H162" s="199">
        <v>11915</v>
      </c>
    </row>
    <row r="163" spans="1:8" ht="14.1" customHeight="1">
      <c r="A163" s="182"/>
      <c r="B163" s="197">
        <v>158</v>
      </c>
      <c r="C163" s="198" t="s">
        <v>751</v>
      </c>
      <c r="D163" s="199">
        <v>7652</v>
      </c>
      <c r="E163" s="182"/>
      <c r="F163" s="197">
        <v>158</v>
      </c>
      <c r="G163" s="198" t="s">
        <v>617</v>
      </c>
      <c r="H163" s="199">
        <v>11776</v>
      </c>
    </row>
    <row r="164" spans="1:8" ht="14.1" customHeight="1">
      <c r="A164" s="182"/>
      <c r="B164" s="197">
        <v>159</v>
      </c>
      <c r="C164" s="198" t="s">
        <v>457</v>
      </c>
      <c r="D164" s="199">
        <v>42016</v>
      </c>
      <c r="E164" s="182"/>
      <c r="F164" s="197">
        <v>159</v>
      </c>
      <c r="G164" s="198" t="s">
        <v>627</v>
      </c>
      <c r="H164" s="199">
        <v>11718</v>
      </c>
    </row>
    <row r="165" spans="1:8" ht="14.1" customHeight="1">
      <c r="A165" s="182"/>
      <c r="B165" s="197">
        <v>160</v>
      </c>
      <c r="C165" s="198" t="s">
        <v>753</v>
      </c>
      <c r="D165" s="199">
        <v>5561</v>
      </c>
      <c r="E165" s="182"/>
      <c r="F165" s="197">
        <v>160</v>
      </c>
      <c r="G165" s="198" t="s">
        <v>679</v>
      </c>
      <c r="H165" s="199">
        <v>11670</v>
      </c>
    </row>
    <row r="166" spans="1:8" ht="14.1" customHeight="1">
      <c r="A166" s="182"/>
      <c r="B166" s="197">
        <v>161</v>
      </c>
      <c r="C166" s="198" t="s">
        <v>755</v>
      </c>
      <c r="D166" s="199">
        <v>7645</v>
      </c>
      <c r="E166" s="182"/>
      <c r="F166" s="197">
        <v>161</v>
      </c>
      <c r="G166" s="198" t="s">
        <v>591</v>
      </c>
      <c r="H166" s="199">
        <v>11654</v>
      </c>
    </row>
    <row r="167" spans="1:8" ht="14.1" customHeight="1">
      <c r="A167" s="182"/>
      <c r="B167" s="197">
        <v>162</v>
      </c>
      <c r="C167" s="198" t="s">
        <v>461</v>
      </c>
      <c r="D167" s="199">
        <v>41466</v>
      </c>
      <c r="E167" s="182"/>
      <c r="F167" s="197">
        <v>162</v>
      </c>
      <c r="G167" s="198" t="s">
        <v>757</v>
      </c>
      <c r="H167" s="199">
        <v>11633</v>
      </c>
    </row>
    <row r="168" spans="1:8" ht="14.1" customHeight="1">
      <c r="A168" s="182"/>
      <c r="B168" s="197">
        <v>163</v>
      </c>
      <c r="C168" s="198" t="s">
        <v>395</v>
      </c>
      <c r="D168" s="199">
        <v>83759</v>
      </c>
      <c r="E168" s="182"/>
      <c r="F168" s="197">
        <v>163</v>
      </c>
      <c r="G168" s="198" t="s">
        <v>747</v>
      </c>
      <c r="H168" s="199">
        <v>11391</v>
      </c>
    </row>
    <row r="169" spans="1:8" ht="14.1" customHeight="1">
      <c r="A169" s="182"/>
      <c r="B169" s="197">
        <v>164</v>
      </c>
      <c r="C169" s="198" t="s">
        <v>407</v>
      </c>
      <c r="D169" s="199">
        <v>71329</v>
      </c>
      <c r="E169" s="182"/>
      <c r="F169" s="197">
        <v>164</v>
      </c>
      <c r="G169" s="198" t="s">
        <v>671</v>
      </c>
      <c r="H169" s="199">
        <v>11202</v>
      </c>
    </row>
    <row r="170" spans="1:8" ht="14.1" customHeight="1">
      <c r="A170" s="182"/>
      <c r="B170" s="197">
        <v>165</v>
      </c>
      <c r="C170" s="198" t="s">
        <v>581</v>
      </c>
      <c r="D170" s="199">
        <v>24810</v>
      </c>
      <c r="E170" s="182"/>
      <c r="F170" s="197">
        <v>165</v>
      </c>
      <c r="G170" s="198" t="s">
        <v>565</v>
      </c>
      <c r="H170" s="199">
        <v>11148</v>
      </c>
    </row>
    <row r="171" spans="1:8" ht="14.1" customHeight="1">
      <c r="A171" s="182"/>
      <c r="B171" s="197">
        <v>166</v>
      </c>
      <c r="C171" s="198" t="s">
        <v>573</v>
      </c>
      <c r="D171" s="199">
        <v>25192</v>
      </c>
      <c r="E171" s="182"/>
      <c r="F171" s="197">
        <v>166</v>
      </c>
      <c r="G171" s="198" t="s">
        <v>669</v>
      </c>
      <c r="H171" s="199">
        <v>11034</v>
      </c>
    </row>
    <row r="172" spans="1:8" ht="14.1" customHeight="1">
      <c r="A172" s="182"/>
      <c r="B172" s="197">
        <v>167</v>
      </c>
      <c r="C172" s="198" t="s">
        <v>493</v>
      </c>
      <c r="D172" s="199">
        <v>36556</v>
      </c>
      <c r="E172" s="182"/>
      <c r="F172" s="197">
        <v>167</v>
      </c>
      <c r="G172" s="198" t="s">
        <v>449</v>
      </c>
      <c r="H172" s="199">
        <v>11020</v>
      </c>
    </row>
    <row r="173" spans="1:8" ht="14.1" customHeight="1">
      <c r="A173" s="182"/>
      <c r="B173" s="197">
        <v>168</v>
      </c>
      <c r="C173" s="198" t="s">
        <v>735</v>
      </c>
      <c r="D173" s="199">
        <v>13199</v>
      </c>
      <c r="E173" s="182"/>
      <c r="F173" s="197">
        <v>168</v>
      </c>
      <c r="G173" s="198" t="s">
        <v>381</v>
      </c>
      <c r="H173" s="199">
        <v>10979</v>
      </c>
    </row>
    <row r="174" spans="1:8" ht="14.1" customHeight="1">
      <c r="A174" s="182"/>
      <c r="B174" s="197">
        <v>169</v>
      </c>
      <c r="C174" s="198" t="s">
        <v>723</v>
      </c>
      <c r="D174" s="199">
        <v>15623</v>
      </c>
      <c r="E174" s="182"/>
      <c r="F174" s="197">
        <v>169</v>
      </c>
      <c r="G174" s="198" t="s">
        <v>503</v>
      </c>
      <c r="H174" s="199">
        <v>10975</v>
      </c>
    </row>
    <row r="175" spans="1:8" ht="14.1" customHeight="1">
      <c r="A175" s="182"/>
      <c r="B175" s="197">
        <v>170</v>
      </c>
      <c r="C175" s="198" t="s">
        <v>727</v>
      </c>
      <c r="D175" s="199">
        <v>14237</v>
      </c>
      <c r="E175" s="182"/>
      <c r="F175" s="197">
        <v>170</v>
      </c>
      <c r="G175" s="198" t="s">
        <v>759</v>
      </c>
      <c r="H175" s="199">
        <v>10963</v>
      </c>
    </row>
    <row r="176" spans="1:8" ht="14.1" customHeight="1">
      <c r="A176" s="182"/>
      <c r="B176" s="197">
        <v>171</v>
      </c>
      <c r="C176" s="198" t="s">
        <v>687</v>
      </c>
      <c r="D176" s="199">
        <v>18319</v>
      </c>
      <c r="E176" s="182"/>
      <c r="F176" s="197">
        <v>171</v>
      </c>
      <c r="G176" s="198" t="s">
        <v>761</v>
      </c>
      <c r="H176" s="199">
        <v>10955</v>
      </c>
    </row>
    <row r="177" spans="1:8" ht="14.1" customHeight="1">
      <c r="A177" s="182"/>
      <c r="B177" s="197">
        <v>172</v>
      </c>
      <c r="C177" s="198" t="s">
        <v>453</v>
      </c>
      <c r="D177" s="199">
        <v>45560</v>
      </c>
      <c r="E177" s="182"/>
      <c r="F177" s="197">
        <v>172</v>
      </c>
      <c r="G177" s="198" t="s">
        <v>763</v>
      </c>
      <c r="H177" s="199">
        <v>10953</v>
      </c>
    </row>
    <row r="178" spans="1:8" ht="14.1" customHeight="1">
      <c r="A178" s="182"/>
      <c r="B178" s="197">
        <v>173</v>
      </c>
      <c r="C178" s="198" t="s">
        <v>551</v>
      </c>
      <c r="D178" s="199">
        <v>28020</v>
      </c>
      <c r="E178" s="182"/>
      <c r="F178" s="197">
        <v>173</v>
      </c>
      <c r="G178" s="198" t="s">
        <v>521</v>
      </c>
      <c r="H178" s="199">
        <v>10716</v>
      </c>
    </row>
    <row r="179" spans="1:8" ht="14.1" customHeight="1">
      <c r="A179" s="182"/>
      <c r="B179" s="197">
        <v>174</v>
      </c>
      <c r="C179" s="198" t="s">
        <v>765</v>
      </c>
      <c r="D179" s="199">
        <v>7259</v>
      </c>
      <c r="E179" s="182"/>
      <c r="F179" s="197">
        <v>174</v>
      </c>
      <c r="G179" s="198" t="s">
        <v>599</v>
      </c>
      <c r="H179" s="199">
        <v>10648</v>
      </c>
    </row>
    <row r="180" spans="1:8" ht="14.1" customHeight="1">
      <c r="A180" s="182"/>
      <c r="B180" s="197">
        <v>175</v>
      </c>
      <c r="C180" s="198" t="s">
        <v>505</v>
      </c>
      <c r="D180" s="199">
        <v>33699</v>
      </c>
      <c r="E180" s="182"/>
      <c r="F180" s="197">
        <v>175</v>
      </c>
      <c r="G180" s="198" t="s">
        <v>659</v>
      </c>
      <c r="H180" s="199">
        <v>10638</v>
      </c>
    </row>
    <row r="181" spans="1:8" ht="14.1" customHeight="1">
      <c r="A181" s="182"/>
      <c r="B181" s="197">
        <v>176</v>
      </c>
      <c r="C181" s="198" t="s">
        <v>767</v>
      </c>
      <c r="D181" s="199">
        <v>4484</v>
      </c>
      <c r="E181" s="182"/>
      <c r="F181" s="197">
        <v>176</v>
      </c>
      <c r="G181" s="198" t="s">
        <v>531</v>
      </c>
      <c r="H181" s="199">
        <v>10473</v>
      </c>
    </row>
    <row r="182" spans="1:8" ht="14.1" customHeight="1">
      <c r="A182" s="182"/>
      <c r="B182" s="197">
        <v>177</v>
      </c>
      <c r="C182" s="198" t="s">
        <v>757</v>
      </c>
      <c r="D182" s="199">
        <v>11633</v>
      </c>
      <c r="E182" s="182"/>
      <c r="F182" s="197">
        <v>177</v>
      </c>
      <c r="G182" s="198" t="s">
        <v>483</v>
      </c>
      <c r="H182" s="199">
        <v>10444</v>
      </c>
    </row>
    <row r="183" spans="1:8" ht="14.1" customHeight="1">
      <c r="A183" s="182"/>
      <c r="B183" s="197">
        <v>178</v>
      </c>
      <c r="C183" s="198" t="s">
        <v>749</v>
      </c>
      <c r="D183" s="199">
        <v>11971</v>
      </c>
      <c r="E183" s="182"/>
      <c r="F183" s="197">
        <v>178</v>
      </c>
      <c r="G183" s="198" t="s">
        <v>769</v>
      </c>
      <c r="H183" s="199">
        <v>10425</v>
      </c>
    </row>
    <row r="184" spans="1:8" ht="14.1" customHeight="1">
      <c r="A184" s="182"/>
      <c r="B184" s="197">
        <v>179</v>
      </c>
      <c r="C184" s="198" t="s">
        <v>639</v>
      </c>
      <c r="D184" s="199">
        <v>20272</v>
      </c>
      <c r="E184" s="182"/>
      <c r="F184" s="197">
        <v>179</v>
      </c>
      <c r="G184" s="198" t="s">
        <v>371</v>
      </c>
      <c r="H184" s="199">
        <v>10210</v>
      </c>
    </row>
    <row r="185" spans="1:8" ht="14.1" customHeight="1">
      <c r="A185" s="182"/>
      <c r="B185" s="197">
        <v>180</v>
      </c>
      <c r="C185" s="198" t="s">
        <v>721</v>
      </c>
      <c r="D185" s="199">
        <v>15483</v>
      </c>
      <c r="E185" s="182"/>
      <c r="F185" s="197">
        <v>180</v>
      </c>
      <c r="G185" s="198" t="s">
        <v>579</v>
      </c>
      <c r="H185" s="199">
        <v>10204</v>
      </c>
    </row>
    <row r="186" spans="1:8" ht="14.1" customHeight="1">
      <c r="A186" s="182"/>
      <c r="B186" s="197">
        <v>181</v>
      </c>
      <c r="C186" s="198" t="s">
        <v>759</v>
      </c>
      <c r="D186" s="199">
        <v>10963</v>
      </c>
      <c r="E186" s="182"/>
      <c r="F186" s="197">
        <v>181</v>
      </c>
      <c r="G186" s="198" t="s">
        <v>641</v>
      </c>
      <c r="H186" s="199">
        <v>10027</v>
      </c>
    </row>
    <row r="187" spans="1:8" ht="14.1" customHeight="1">
      <c r="A187" s="182"/>
      <c r="B187" s="197">
        <v>182</v>
      </c>
      <c r="C187" s="198" t="s">
        <v>691</v>
      </c>
      <c r="D187" s="199">
        <v>18225</v>
      </c>
      <c r="E187" s="182"/>
      <c r="F187" s="197">
        <v>182</v>
      </c>
      <c r="G187" s="198" t="s">
        <v>611</v>
      </c>
      <c r="H187" s="199">
        <v>9965</v>
      </c>
    </row>
    <row r="188" spans="1:8" ht="14.1" customHeight="1">
      <c r="A188" s="182"/>
      <c r="B188" s="197">
        <v>183</v>
      </c>
      <c r="C188" s="198" t="s">
        <v>567</v>
      </c>
      <c r="D188" s="199">
        <v>25448</v>
      </c>
      <c r="E188" s="182"/>
      <c r="F188" s="197">
        <v>183</v>
      </c>
      <c r="G188" s="198" t="s">
        <v>467</v>
      </c>
      <c r="H188" s="199">
        <v>9164</v>
      </c>
    </row>
    <row r="189" spans="1:8" ht="14.1" customHeight="1">
      <c r="A189" s="182"/>
      <c r="B189" s="197">
        <v>184</v>
      </c>
      <c r="C189" s="198" t="s">
        <v>361</v>
      </c>
      <c r="D189" s="199">
        <v>176008</v>
      </c>
      <c r="E189" s="182"/>
      <c r="F189" s="197">
        <v>184</v>
      </c>
      <c r="G189" s="198" t="s">
        <v>709</v>
      </c>
      <c r="H189" s="199">
        <v>8955</v>
      </c>
    </row>
    <row r="190" spans="1:8" ht="14.1" customHeight="1">
      <c r="A190" s="182"/>
      <c r="B190" s="197">
        <v>185</v>
      </c>
      <c r="C190" s="198" t="s">
        <v>771</v>
      </c>
      <c r="D190" s="199">
        <v>7489</v>
      </c>
      <c r="E190" s="182"/>
      <c r="F190" s="197">
        <v>185</v>
      </c>
      <c r="G190" s="198" t="s">
        <v>499</v>
      </c>
      <c r="H190" s="199">
        <v>8878</v>
      </c>
    </row>
    <row r="191" spans="1:8" ht="14.1" customHeight="1">
      <c r="A191" s="182"/>
      <c r="B191" s="197">
        <v>186</v>
      </c>
      <c r="C191" s="198" t="s">
        <v>353</v>
      </c>
      <c r="D191" s="199">
        <v>1082935</v>
      </c>
      <c r="E191" s="182"/>
      <c r="F191" s="197">
        <v>186</v>
      </c>
      <c r="G191" s="198" t="s">
        <v>661</v>
      </c>
      <c r="H191" s="199">
        <v>8689</v>
      </c>
    </row>
    <row r="192" spans="1:8" ht="14.1" customHeight="1">
      <c r="A192" s="182"/>
      <c r="B192" s="197">
        <v>187</v>
      </c>
      <c r="C192" s="198" t="s">
        <v>667</v>
      </c>
      <c r="D192" s="199">
        <v>18421</v>
      </c>
      <c r="E192" s="182"/>
      <c r="F192" s="197">
        <v>187</v>
      </c>
      <c r="G192" s="198" t="s">
        <v>535</v>
      </c>
      <c r="H192" s="199">
        <v>8534</v>
      </c>
    </row>
    <row r="193" spans="1:8" ht="14.1" customHeight="1">
      <c r="A193" s="182"/>
      <c r="B193" s="197">
        <v>188</v>
      </c>
      <c r="C193" s="198" t="s">
        <v>475</v>
      </c>
      <c r="D193" s="199">
        <v>40791</v>
      </c>
      <c r="E193" s="182"/>
      <c r="F193" s="197">
        <v>188</v>
      </c>
      <c r="G193" s="198" t="s">
        <v>773</v>
      </c>
      <c r="H193" s="199">
        <v>8382</v>
      </c>
    </row>
    <row r="194" spans="1:8" ht="14.1" customHeight="1">
      <c r="A194" s="182"/>
      <c r="B194" s="197">
        <v>189</v>
      </c>
      <c r="C194" s="198" t="s">
        <v>743</v>
      </c>
      <c r="D194" s="199">
        <v>12461</v>
      </c>
      <c r="E194" s="182"/>
      <c r="F194" s="197">
        <v>189</v>
      </c>
      <c r="G194" s="198" t="s">
        <v>575</v>
      </c>
      <c r="H194" s="199">
        <v>8347</v>
      </c>
    </row>
    <row r="195" spans="1:8" ht="14.1" customHeight="1">
      <c r="A195" s="182"/>
      <c r="B195" s="197">
        <v>190</v>
      </c>
      <c r="C195" s="198" t="s">
        <v>775</v>
      </c>
      <c r="D195" s="199">
        <v>4583</v>
      </c>
      <c r="E195" s="182"/>
      <c r="F195" s="197">
        <v>190</v>
      </c>
      <c r="G195" s="198" t="s">
        <v>705</v>
      </c>
      <c r="H195" s="199">
        <v>8306</v>
      </c>
    </row>
    <row r="196" spans="1:8" ht="14.1" customHeight="1">
      <c r="A196" s="182"/>
      <c r="B196" s="197">
        <v>191</v>
      </c>
      <c r="C196" s="198" t="s">
        <v>681</v>
      </c>
      <c r="D196" s="199">
        <v>18548</v>
      </c>
      <c r="E196" s="182"/>
      <c r="F196" s="197">
        <v>191</v>
      </c>
      <c r="G196" s="198" t="s">
        <v>607</v>
      </c>
      <c r="H196" s="199">
        <v>7668</v>
      </c>
    </row>
    <row r="197" spans="1:8" ht="14.1" customHeight="1">
      <c r="A197" s="182"/>
      <c r="B197" s="197">
        <v>192</v>
      </c>
      <c r="C197" s="198" t="s">
        <v>777</v>
      </c>
      <c r="D197" s="199">
        <v>5082</v>
      </c>
      <c r="E197" s="182"/>
      <c r="F197" s="197">
        <v>192</v>
      </c>
      <c r="G197" s="198" t="s">
        <v>751</v>
      </c>
      <c r="H197" s="199">
        <v>7652</v>
      </c>
    </row>
    <row r="198" spans="1:8" ht="14.1" customHeight="1">
      <c r="A198" s="182"/>
      <c r="B198" s="197">
        <v>193</v>
      </c>
      <c r="C198" s="198" t="s">
        <v>779</v>
      </c>
      <c r="D198" s="199">
        <v>6620</v>
      </c>
      <c r="E198" s="182"/>
      <c r="F198" s="197">
        <v>193</v>
      </c>
      <c r="G198" s="198" t="s">
        <v>755</v>
      </c>
      <c r="H198" s="199">
        <v>7645</v>
      </c>
    </row>
    <row r="199" spans="1:8" ht="14.1" customHeight="1">
      <c r="A199" s="182"/>
      <c r="B199" s="197">
        <v>194</v>
      </c>
      <c r="C199" s="198" t="s">
        <v>629</v>
      </c>
      <c r="D199" s="199">
        <v>20800</v>
      </c>
      <c r="E199" s="182"/>
      <c r="F199" s="197">
        <v>194</v>
      </c>
      <c r="G199" s="198" t="s">
        <v>693</v>
      </c>
      <c r="H199" s="199">
        <v>7630</v>
      </c>
    </row>
    <row r="200" spans="1:8" ht="14.1" customHeight="1">
      <c r="A200" s="182"/>
      <c r="B200" s="197">
        <v>195</v>
      </c>
      <c r="C200" s="198" t="s">
        <v>733</v>
      </c>
      <c r="D200" s="199">
        <v>13727</v>
      </c>
      <c r="E200" s="182"/>
      <c r="F200" s="197">
        <v>195</v>
      </c>
      <c r="G200" s="198" t="s">
        <v>771</v>
      </c>
      <c r="H200" s="199">
        <v>7489</v>
      </c>
    </row>
    <row r="201" spans="1:8" ht="14.1" customHeight="1">
      <c r="A201" s="182"/>
      <c r="B201" s="197">
        <v>196</v>
      </c>
      <c r="C201" s="198" t="s">
        <v>761</v>
      </c>
      <c r="D201" s="199">
        <v>10955</v>
      </c>
      <c r="E201" s="182"/>
      <c r="F201" s="197">
        <v>196</v>
      </c>
      <c r="G201" s="198" t="s">
        <v>675</v>
      </c>
      <c r="H201" s="199">
        <v>7427</v>
      </c>
    </row>
    <row r="202" spans="1:8" ht="14.1" customHeight="1">
      <c r="A202" s="182"/>
      <c r="B202" s="197">
        <v>197</v>
      </c>
      <c r="C202" s="198" t="s">
        <v>731</v>
      </c>
      <c r="D202" s="199">
        <v>13975</v>
      </c>
      <c r="E202" s="182"/>
      <c r="F202" s="197">
        <v>197</v>
      </c>
      <c r="G202" s="198" t="s">
        <v>451</v>
      </c>
      <c r="H202" s="199">
        <v>7350</v>
      </c>
    </row>
    <row r="203" spans="1:8" ht="14.1" customHeight="1">
      <c r="A203" s="182"/>
      <c r="B203" s="197">
        <v>198</v>
      </c>
      <c r="C203" s="198" t="s">
        <v>763</v>
      </c>
      <c r="D203" s="199">
        <v>10953</v>
      </c>
      <c r="E203" s="182"/>
      <c r="F203" s="197">
        <v>198</v>
      </c>
      <c r="G203" s="198" t="s">
        <v>765</v>
      </c>
      <c r="H203" s="199">
        <v>7259</v>
      </c>
    </row>
    <row r="204" spans="1:8" ht="14.1" customHeight="1">
      <c r="A204" s="182"/>
      <c r="B204" s="197">
        <v>199</v>
      </c>
      <c r="C204" s="198" t="s">
        <v>701</v>
      </c>
      <c r="D204" s="199">
        <v>17760</v>
      </c>
      <c r="E204" s="182"/>
      <c r="F204" s="197">
        <v>199</v>
      </c>
      <c r="G204" s="198" t="s">
        <v>745</v>
      </c>
      <c r="H204" s="199">
        <v>6902</v>
      </c>
    </row>
    <row r="205" spans="1:8" ht="14.1" customHeight="1">
      <c r="A205" s="182"/>
      <c r="B205" s="197">
        <v>200</v>
      </c>
      <c r="C205" s="198" t="s">
        <v>769</v>
      </c>
      <c r="D205" s="199">
        <v>10425</v>
      </c>
      <c r="E205" s="182"/>
      <c r="F205" s="197">
        <v>200</v>
      </c>
      <c r="G205" s="198" t="s">
        <v>385</v>
      </c>
      <c r="H205" s="199">
        <v>6844</v>
      </c>
    </row>
    <row r="206" spans="1:8" ht="14.1" customHeight="1">
      <c r="A206" s="182"/>
      <c r="B206" s="197">
        <v>201</v>
      </c>
      <c r="C206" s="198" t="s">
        <v>781</v>
      </c>
      <c r="D206" s="199">
        <v>5556</v>
      </c>
      <c r="E206" s="182"/>
      <c r="F206" s="197">
        <v>201</v>
      </c>
      <c r="G206" s="198" t="s">
        <v>685</v>
      </c>
      <c r="H206" s="199">
        <v>6829</v>
      </c>
    </row>
    <row r="207" spans="1:8" ht="14.1" customHeight="1">
      <c r="A207" s="182"/>
      <c r="B207" s="197">
        <v>202</v>
      </c>
      <c r="C207" s="198" t="s">
        <v>773</v>
      </c>
      <c r="D207" s="199">
        <v>8382</v>
      </c>
      <c r="E207" s="182"/>
      <c r="F207" s="197">
        <v>202</v>
      </c>
      <c r="G207" s="198" t="s">
        <v>779</v>
      </c>
      <c r="H207" s="199">
        <v>6620</v>
      </c>
    </row>
    <row r="208" spans="1:8" ht="14.1" customHeight="1">
      <c r="A208" s="182"/>
      <c r="B208" s="197">
        <v>203</v>
      </c>
      <c r="C208" s="198" t="s">
        <v>545</v>
      </c>
      <c r="D208" s="199">
        <v>28575</v>
      </c>
      <c r="E208" s="182"/>
      <c r="F208" s="197">
        <v>203</v>
      </c>
      <c r="G208" s="198" t="s">
        <v>355</v>
      </c>
      <c r="H208" s="199">
        <v>6421</v>
      </c>
    </row>
    <row r="209" spans="1:8" ht="14.1" customHeight="1">
      <c r="A209" s="182"/>
      <c r="B209" s="197">
        <v>204</v>
      </c>
      <c r="C209" s="198" t="s">
        <v>365</v>
      </c>
      <c r="D209" s="199">
        <v>166295</v>
      </c>
      <c r="E209" s="182"/>
      <c r="F209" s="197">
        <v>204</v>
      </c>
      <c r="G209" s="198" t="s">
        <v>613</v>
      </c>
      <c r="H209" s="199">
        <v>6138</v>
      </c>
    </row>
    <row r="210" spans="1:8" ht="14.1" customHeight="1">
      <c r="A210" s="182"/>
      <c r="B210" s="197">
        <v>205</v>
      </c>
      <c r="C210" s="198" t="s">
        <v>621</v>
      </c>
      <c r="D210" s="199">
        <v>21028</v>
      </c>
      <c r="E210" s="182"/>
      <c r="F210" s="197">
        <v>205</v>
      </c>
      <c r="G210" s="198" t="s">
        <v>463</v>
      </c>
      <c r="H210" s="199">
        <v>5938</v>
      </c>
    </row>
    <row r="211" spans="1:8" ht="14.1" customHeight="1">
      <c r="A211" s="182"/>
      <c r="B211" s="197">
        <v>206</v>
      </c>
      <c r="C211" s="198" t="s">
        <v>783</v>
      </c>
      <c r="D211" s="199">
        <v>5731</v>
      </c>
      <c r="E211" s="182"/>
      <c r="F211" s="197">
        <v>206</v>
      </c>
      <c r="G211" s="198" t="s">
        <v>737</v>
      </c>
      <c r="H211" s="199">
        <v>5847</v>
      </c>
    </row>
    <row r="212" spans="1:8" ht="14.1" customHeight="1">
      <c r="A212" s="182"/>
      <c r="B212" s="197">
        <v>207</v>
      </c>
      <c r="C212" s="198" t="s">
        <v>465</v>
      </c>
      <c r="D212" s="199">
        <v>41102</v>
      </c>
      <c r="E212" s="182"/>
      <c r="F212" s="197">
        <v>207</v>
      </c>
      <c r="G212" s="198" t="s">
        <v>783</v>
      </c>
      <c r="H212" s="199">
        <v>5731</v>
      </c>
    </row>
    <row r="213" spans="1:8" ht="14.1" customHeight="1">
      <c r="A213" s="182"/>
      <c r="B213" s="197">
        <v>208</v>
      </c>
      <c r="C213" s="198" t="s">
        <v>497</v>
      </c>
      <c r="D213" s="199">
        <v>34949</v>
      </c>
      <c r="E213" s="182"/>
      <c r="F213" s="197">
        <v>208</v>
      </c>
      <c r="G213" s="198" t="s">
        <v>753</v>
      </c>
      <c r="H213" s="199">
        <v>5561</v>
      </c>
    </row>
    <row r="214" spans="1:8" ht="14.1" customHeight="1">
      <c r="A214" s="182"/>
      <c r="B214" s="197">
        <v>209</v>
      </c>
      <c r="C214" s="198" t="s">
        <v>577</v>
      </c>
      <c r="D214" s="199">
        <v>25232</v>
      </c>
      <c r="E214" s="182"/>
      <c r="F214" s="197">
        <v>209</v>
      </c>
      <c r="G214" s="198" t="s">
        <v>781</v>
      </c>
      <c r="H214" s="199">
        <v>5556</v>
      </c>
    </row>
    <row r="215" spans="1:8" ht="14.1" customHeight="1">
      <c r="A215" s="182"/>
      <c r="B215" s="197">
        <v>210</v>
      </c>
      <c r="C215" s="198" t="s">
        <v>429</v>
      </c>
      <c r="D215" s="199">
        <v>57955</v>
      </c>
      <c r="E215" s="182"/>
      <c r="F215" s="197">
        <v>210</v>
      </c>
      <c r="G215" s="198" t="s">
        <v>435</v>
      </c>
      <c r="H215" s="199">
        <v>5544</v>
      </c>
    </row>
    <row r="216" spans="1:8" ht="14.1" customHeight="1">
      <c r="A216" s="182"/>
      <c r="B216" s="197">
        <v>211</v>
      </c>
      <c r="C216" s="198" t="s">
        <v>519</v>
      </c>
      <c r="D216" s="199">
        <v>32629</v>
      </c>
      <c r="E216" s="182"/>
      <c r="F216" s="197">
        <v>211</v>
      </c>
      <c r="G216" s="198" t="s">
        <v>455</v>
      </c>
      <c r="H216" s="199">
        <v>5524</v>
      </c>
    </row>
    <row r="217" spans="1:8" ht="14.1" customHeight="1">
      <c r="A217" s="182"/>
      <c r="B217" s="197">
        <v>212</v>
      </c>
      <c r="C217" s="198" t="s">
        <v>433</v>
      </c>
      <c r="D217" s="199">
        <v>55710</v>
      </c>
      <c r="E217" s="182"/>
      <c r="F217" s="197">
        <v>212</v>
      </c>
      <c r="G217" s="198" t="s">
        <v>713</v>
      </c>
      <c r="H217" s="199">
        <v>5298</v>
      </c>
    </row>
    <row r="218" spans="1:8" ht="14.1" customHeight="1">
      <c r="A218" s="182"/>
      <c r="B218" s="197">
        <v>213</v>
      </c>
      <c r="C218" s="198" t="s">
        <v>437</v>
      </c>
      <c r="D218" s="199">
        <v>51503</v>
      </c>
      <c r="E218" s="182"/>
      <c r="F218" s="197">
        <v>213</v>
      </c>
      <c r="G218" s="198" t="s">
        <v>777</v>
      </c>
      <c r="H218" s="199">
        <v>5082</v>
      </c>
    </row>
    <row r="219" spans="1:8" ht="14.1" customHeight="1">
      <c r="A219" s="182"/>
      <c r="B219" s="197">
        <v>214</v>
      </c>
      <c r="C219" s="198" t="s">
        <v>739</v>
      </c>
      <c r="D219" s="199">
        <v>13227</v>
      </c>
      <c r="E219" s="182"/>
      <c r="F219" s="197">
        <v>214</v>
      </c>
      <c r="G219" s="198" t="s">
        <v>715</v>
      </c>
      <c r="H219" s="199">
        <v>4589</v>
      </c>
    </row>
    <row r="220" spans="1:8" ht="14.1" customHeight="1">
      <c r="A220" s="182"/>
      <c r="B220" s="197">
        <v>215</v>
      </c>
      <c r="C220" s="198" t="s">
        <v>527</v>
      </c>
      <c r="D220" s="199">
        <v>32161</v>
      </c>
      <c r="E220" s="182"/>
      <c r="F220" s="197">
        <v>215</v>
      </c>
      <c r="G220" s="198" t="s">
        <v>775</v>
      </c>
      <c r="H220" s="199">
        <v>4583</v>
      </c>
    </row>
    <row r="221" spans="1:8" ht="14.1" customHeight="1">
      <c r="A221" s="182"/>
      <c r="B221" s="197">
        <v>216</v>
      </c>
      <c r="C221" s="198" t="s">
        <v>533</v>
      </c>
      <c r="D221" s="199">
        <v>30897</v>
      </c>
      <c r="E221" s="182"/>
      <c r="F221" s="197">
        <v>216</v>
      </c>
      <c r="G221" s="198" t="s">
        <v>767</v>
      </c>
      <c r="H221" s="199">
        <v>4484</v>
      </c>
    </row>
    <row r="222" spans="1:8" ht="14.1" customHeight="1">
      <c r="A222" s="182"/>
      <c r="B222" s="197">
        <v>217</v>
      </c>
      <c r="C222" s="198" t="s">
        <v>439</v>
      </c>
      <c r="D222" s="199">
        <v>50806</v>
      </c>
      <c r="E222" s="182"/>
      <c r="F222" s="197">
        <v>217</v>
      </c>
      <c r="G222" s="198" t="s">
        <v>653</v>
      </c>
      <c r="H222" s="199">
        <v>3330</v>
      </c>
    </row>
  </sheetData>
  <sheetProtection password="C236" formatCells="0" formatColumns="0" formatRows="0" insertColumns="0" insertRows="0" insertHyperlinks="0" deleteColumns="0" deleteRows="0" sort="0" autoFilter="0" pivotTables="0"/>
  <mergeCells count="3">
    <mergeCell ref="B2:H3"/>
    <mergeCell ref="B4:D4"/>
    <mergeCell ref="F4:H4"/>
  </mergeCells>
  <pageMargins left="0.75" right="0.75" top="1" bottom="1" header="0.51180555555555995" footer="0.5118055555555599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10"/>
  <sheetViews>
    <sheetView showGridLines="0" zoomScale="110" zoomScaleNormal="110" workbookViewId="0" xr3:uid="{958C4451-9541-5A59-BF78-D2F731DF1C81}">
      <selection activeCell="G34" sqref="G34"/>
    </sheetView>
  </sheetViews>
  <sheetFormatPr defaultRowHeight="14.45"/>
  <cols>
    <col min="1" max="1" width="48.140625" style="13" customWidth="1"/>
    <col min="2" max="4" width="9.140625" style="13" customWidth="1"/>
    <col min="5" max="5" width="8.28515625" style="13" customWidth="1"/>
    <col min="6" max="7" width="17.28515625" style="13" customWidth="1"/>
    <col min="8" max="9" width="8.42578125" style="13" customWidth="1"/>
    <col min="10" max="12" width="11.140625" style="13" customWidth="1"/>
    <col min="13" max="13" width="9.140625" style="13" customWidth="1"/>
  </cols>
  <sheetData>
    <row r="1" spans="1:13" ht="15.75" customHeight="1">
      <c r="A1" s="108" t="s">
        <v>27</v>
      </c>
      <c r="B1" s="109"/>
      <c r="C1" s="109"/>
      <c r="D1" s="109"/>
      <c r="E1" s="109"/>
      <c r="F1" s="64"/>
      <c r="G1" s="64"/>
      <c r="H1" s="182"/>
      <c r="I1" s="182"/>
      <c r="J1" s="182"/>
      <c r="K1" s="182"/>
      <c r="L1" s="182"/>
      <c r="M1" s="182"/>
    </row>
    <row r="2" spans="1:13">
      <c r="A2" s="109"/>
      <c r="B2" s="109"/>
      <c r="C2" s="109"/>
      <c r="D2" s="109"/>
      <c r="E2" s="109"/>
      <c r="F2" s="64"/>
      <c r="G2" s="64"/>
      <c r="H2" s="182"/>
      <c r="I2" s="182"/>
      <c r="J2" s="182"/>
      <c r="K2" s="182"/>
      <c r="L2" s="182"/>
      <c r="M2" s="182"/>
    </row>
    <row r="3" spans="1:13">
      <c r="A3" s="265" t="s">
        <v>0</v>
      </c>
      <c r="B3" s="265"/>
      <c r="C3" s="265"/>
      <c r="D3" s="265"/>
      <c r="E3" s="265"/>
      <c r="F3" s="265"/>
      <c r="G3" s="265"/>
      <c r="H3" s="182"/>
      <c r="I3" s="182"/>
      <c r="J3" s="182"/>
      <c r="K3" s="182"/>
      <c r="L3" s="182"/>
      <c r="M3" s="182"/>
    </row>
    <row r="4" spans="1:13">
      <c r="A4" s="265">
        <f>+'Informações Iniciais'!A2</f>
        <v>0</v>
      </c>
      <c r="B4" s="265"/>
      <c r="C4" s="265"/>
      <c r="D4" s="265"/>
      <c r="E4" s="265"/>
      <c r="F4" s="265"/>
      <c r="G4" s="265"/>
      <c r="H4" s="182"/>
      <c r="I4" s="182"/>
      <c r="J4" s="182"/>
      <c r="K4" s="182"/>
      <c r="L4" s="182"/>
      <c r="M4" s="182"/>
    </row>
    <row r="5" spans="1:13">
      <c r="A5" s="265" t="s">
        <v>2</v>
      </c>
      <c r="B5" s="265"/>
      <c r="C5" s="265"/>
      <c r="D5" s="265"/>
      <c r="E5" s="265"/>
      <c r="F5" s="265"/>
      <c r="G5" s="265"/>
      <c r="H5" s="182"/>
      <c r="I5" s="182"/>
      <c r="J5" s="182"/>
      <c r="K5" s="182"/>
      <c r="L5" s="182"/>
      <c r="M5" s="182"/>
    </row>
    <row r="6" spans="1:13">
      <c r="A6" s="266" t="s">
        <v>28</v>
      </c>
      <c r="B6" s="266"/>
      <c r="C6" s="266"/>
      <c r="D6" s="266"/>
      <c r="E6" s="266"/>
      <c r="F6" s="266"/>
      <c r="G6" s="266"/>
      <c r="H6" s="182"/>
      <c r="I6" s="182"/>
      <c r="J6" s="182"/>
      <c r="K6" s="182"/>
      <c r="L6" s="182"/>
      <c r="M6" s="182"/>
    </row>
    <row r="7" spans="1:13" ht="12.75" customHeight="1">
      <c r="A7" s="265" t="s">
        <v>29</v>
      </c>
      <c r="B7" s="265"/>
      <c r="C7" s="265"/>
      <c r="D7" s="265"/>
      <c r="E7" s="265"/>
      <c r="F7" s="265"/>
      <c r="G7" s="265"/>
      <c r="H7" s="182"/>
      <c r="I7" s="182"/>
      <c r="J7" s="182"/>
      <c r="K7" s="182"/>
      <c r="L7" s="182"/>
      <c r="M7" s="182"/>
    </row>
    <row r="8" spans="1:13" ht="12.75" customHeight="1">
      <c r="A8" s="265" t="str">
        <f>+'Anexo 1 - 12M Pessoal'!A8</f>
        <v>PERIODO:Janeiro a Junho/BIMESTRE: Maio - Junho</v>
      </c>
      <c r="B8" s="265"/>
      <c r="C8" s="265"/>
      <c r="D8" s="265"/>
      <c r="E8" s="265"/>
      <c r="F8" s="265"/>
      <c r="G8" s="265"/>
      <c r="H8" s="182"/>
      <c r="I8" s="182"/>
      <c r="J8" s="182"/>
      <c r="K8" s="182"/>
      <c r="L8" s="182"/>
      <c r="M8" s="182"/>
    </row>
    <row r="9" spans="1:13" ht="12.75" customHeight="1">
      <c r="A9" s="64" t="s">
        <v>30</v>
      </c>
      <c r="B9" s="259" t="s">
        <v>31</v>
      </c>
      <c r="C9" s="259"/>
      <c r="D9" s="64"/>
      <c r="E9" s="64"/>
      <c r="F9" s="64"/>
      <c r="G9" s="41">
        <v>1</v>
      </c>
      <c r="H9" s="182"/>
      <c r="I9" s="182"/>
      <c r="J9" s="182"/>
      <c r="K9" s="182"/>
      <c r="L9" s="182"/>
      <c r="M9" s="182"/>
    </row>
    <row r="10" spans="1:13" ht="12.75" customHeight="1">
      <c r="A10" s="260" t="s">
        <v>32</v>
      </c>
      <c r="B10" s="260"/>
      <c r="C10" s="260"/>
      <c r="D10" s="260"/>
      <c r="E10" s="260"/>
      <c r="F10" s="261" t="s">
        <v>33</v>
      </c>
      <c r="G10" s="261"/>
      <c r="H10" s="182"/>
      <c r="I10" s="182"/>
      <c r="J10" s="182"/>
      <c r="K10" s="182"/>
      <c r="L10" s="182"/>
      <c r="M10" s="182"/>
    </row>
    <row r="11" spans="1:13" ht="12.75" customHeight="1">
      <c r="A11" s="260"/>
      <c r="B11" s="260"/>
      <c r="C11" s="260"/>
      <c r="D11" s="260"/>
      <c r="E11" s="260"/>
      <c r="F11" s="262" t="s">
        <v>34</v>
      </c>
      <c r="G11" s="262"/>
      <c r="H11" s="182"/>
      <c r="I11" s="182"/>
      <c r="J11" s="182"/>
      <c r="K11" s="182"/>
      <c r="L11" s="182"/>
      <c r="M11" s="182"/>
    </row>
    <row r="12" spans="1:13" ht="12.75" customHeight="1">
      <c r="A12" s="260"/>
      <c r="B12" s="260"/>
      <c r="C12" s="260"/>
      <c r="D12" s="260"/>
      <c r="E12" s="260"/>
      <c r="F12" s="263" t="s">
        <v>35</v>
      </c>
      <c r="G12" s="264" t="s">
        <v>36</v>
      </c>
      <c r="H12" s="14"/>
      <c r="I12" s="255" t="s">
        <v>37</v>
      </c>
      <c r="J12" s="255"/>
      <c r="K12" s="255"/>
      <c r="L12" s="255"/>
      <c r="M12" s="182"/>
    </row>
    <row r="13" spans="1:13" ht="12.75" customHeight="1">
      <c r="A13" s="260"/>
      <c r="B13" s="260"/>
      <c r="C13" s="260"/>
      <c r="D13" s="260"/>
      <c r="E13" s="260"/>
      <c r="F13" s="263"/>
      <c r="G13" s="264"/>
      <c r="H13" s="14"/>
      <c r="I13" s="255"/>
      <c r="J13" s="255"/>
      <c r="K13" s="255"/>
      <c r="L13" s="255"/>
      <c r="M13" s="182"/>
    </row>
    <row r="14" spans="1:13" ht="12.75" customHeight="1">
      <c r="A14" s="260"/>
      <c r="B14" s="260"/>
      <c r="C14" s="260"/>
      <c r="D14" s="260"/>
      <c r="E14" s="260"/>
      <c r="F14" s="263"/>
      <c r="G14" s="264"/>
      <c r="H14" s="14"/>
      <c r="I14" s="255"/>
      <c r="J14" s="255"/>
      <c r="K14" s="255"/>
      <c r="L14" s="255"/>
      <c r="M14" s="182"/>
    </row>
    <row r="15" spans="1:13" ht="12.75" customHeight="1">
      <c r="A15" s="260"/>
      <c r="B15" s="260"/>
      <c r="C15" s="260"/>
      <c r="D15" s="260"/>
      <c r="E15" s="260"/>
      <c r="F15" s="263"/>
      <c r="G15" s="264"/>
      <c r="H15" s="15"/>
      <c r="I15" s="255"/>
      <c r="J15" s="255"/>
      <c r="K15" s="255"/>
      <c r="L15" s="255"/>
      <c r="M15" s="182"/>
    </row>
    <row r="16" spans="1:13" ht="12.75" customHeight="1">
      <c r="A16" s="260"/>
      <c r="B16" s="260"/>
      <c r="C16" s="260"/>
      <c r="D16" s="260"/>
      <c r="E16" s="260"/>
      <c r="F16" s="16" t="s">
        <v>38</v>
      </c>
      <c r="G16" s="17" t="s">
        <v>39</v>
      </c>
      <c r="H16" s="15"/>
      <c r="I16" s="255"/>
      <c r="J16" s="255"/>
      <c r="K16" s="255"/>
      <c r="L16" s="255"/>
      <c r="M16" s="182"/>
    </row>
    <row r="17" spans="1:13" ht="12.75" customHeight="1">
      <c r="A17" s="64" t="s">
        <v>40</v>
      </c>
      <c r="B17" s="64"/>
      <c r="C17" s="64"/>
      <c r="D17" s="64"/>
      <c r="E17" s="64"/>
      <c r="F17" s="18">
        <f>SUM(F18:F20)</f>
        <v>12031730.779999999</v>
      </c>
      <c r="G17" s="18">
        <f>SUM(G18:G20)</f>
        <v>0</v>
      </c>
      <c r="H17" s="182"/>
      <c r="I17" s="255"/>
      <c r="J17" s="255"/>
      <c r="K17" s="255"/>
      <c r="L17" s="255"/>
      <c r="M17" s="182"/>
    </row>
    <row r="18" spans="1:13" ht="12.75" customHeight="1">
      <c r="A18" s="234" t="s">
        <v>41</v>
      </c>
      <c r="B18" s="64"/>
      <c r="C18" s="64"/>
      <c r="D18" s="64"/>
      <c r="E18" s="64"/>
      <c r="F18" s="19">
        <f>+'Anexo 1 - 12M Pessoal'!N18</f>
        <v>0</v>
      </c>
      <c r="G18" s="19">
        <f>+'Anexo 1 - 12M Pessoal'!O18</f>
        <v>0</v>
      </c>
      <c r="H18" s="182"/>
      <c r="I18" s="255"/>
      <c r="J18" s="255"/>
      <c r="K18" s="255"/>
      <c r="L18" s="255"/>
      <c r="M18" s="182"/>
    </row>
    <row r="19" spans="1:13" ht="12.75" customHeight="1">
      <c r="A19" s="234" t="s">
        <v>42</v>
      </c>
      <c r="B19" s="64"/>
      <c r="C19" s="64"/>
      <c r="D19" s="64"/>
      <c r="E19" s="64"/>
      <c r="F19" s="19">
        <f>+'Anexo 1 - 12M Pessoal'!N19</f>
        <v>12031730.779999999</v>
      </c>
      <c r="G19" s="19">
        <f>+'Anexo 1 - 12M Pessoal'!O19</f>
        <v>0</v>
      </c>
      <c r="H19" s="182"/>
      <c r="I19" s="255"/>
      <c r="J19" s="255"/>
      <c r="K19" s="255"/>
      <c r="L19" s="255"/>
      <c r="M19" s="182"/>
    </row>
    <row r="20" spans="1:13" ht="12.75" customHeight="1">
      <c r="A20" s="234" t="s">
        <v>43</v>
      </c>
      <c r="B20" s="64"/>
      <c r="C20" s="64"/>
      <c r="D20" s="64"/>
      <c r="E20" s="64"/>
      <c r="F20" s="19">
        <f>+'Anexo 1 - 12M Pessoal'!N20</f>
        <v>0</v>
      </c>
      <c r="G20" s="19">
        <f>+'Anexo 1 - 12M Pessoal'!O20</f>
        <v>0</v>
      </c>
      <c r="H20" s="182"/>
      <c r="I20" s="182"/>
      <c r="J20" s="182"/>
      <c r="K20" s="182"/>
      <c r="L20" s="182"/>
      <c r="M20" s="182"/>
    </row>
    <row r="21" spans="1:13" ht="12.75" customHeight="1">
      <c r="A21" s="64" t="s">
        <v>44</v>
      </c>
      <c r="B21" s="64"/>
      <c r="C21" s="64"/>
      <c r="D21" s="64"/>
      <c r="E21" s="64"/>
      <c r="F21" s="20">
        <f>SUM(F22:F26)</f>
        <v>93662.74</v>
      </c>
      <c r="G21" s="20">
        <f>SUM(G22:G26)</f>
        <v>0</v>
      </c>
      <c r="H21" s="182"/>
      <c r="I21" s="182"/>
      <c r="J21" s="182"/>
      <c r="K21" s="182"/>
      <c r="L21" s="182"/>
      <c r="M21" s="182"/>
    </row>
    <row r="22" spans="1:13" ht="12.75" customHeight="1">
      <c r="A22" s="65" t="s">
        <v>45</v>
      </c>
      <c r="B22" s="64"/>
      <c r="C22" s="64"/>
      <c r="D22" s="64"/>
      <c r="E22" s="64"/>
      <c r="F22" s="19">
        <f>+'Anexo 1 - 12M Pessoal'!N22</f>
        <v>0</v>
      </c>
      <c r="G22" s="19">
        <f>+'Anexo 1 - 12M Pessoal'!O22</f>
        <v>0</v>
      </c>
      <c r="H22" s="182"/>
      <c r="I22" s="182"/>
      <c r="J22" s="182"/>
      <c r="K22" s="182"/>
      <c r="L22" s="182"/>
      <c r="M22" s="182"/>
    </row>
    <row r="23" spans="1:13" ht="12.75" customHeight="1">
      <c r="A23" s="65" t="s">
        <v>46</v>
      </c>
      <c r="B23" s="64"/>
      <c r="C23" s="64"/>
      <c r="D23" s="64"/>
      <c r="E23" s="64"/>
      <c r="F23" s="19">
        <f>+'Anexo 1 - 12M Pessoal'!N23</f>
        <v>0</v>
      </c>
      <c r="G23" s="19">
        <f>+'Anexo 1 - 12M Pessoal'!O23</f>
        <v>0</v>
      </c>
      <c r="H23" s="182"/>
      <c r="I23" s="182"/>
      <c r="J23" s="182"/>
      <c r="K23" s="182"/>
      <c r="L23" s="182"/>
      <c r="M23" s="182"/>
    </row>
    <row r="24" spans="1:13" ht="12.75" customHeight="1">
      <c r="A24" s="65" t="s">
        <v>47</v>
      </c>
      <c r="B24" s="64"/>
      <c r="C24" s="64"/>
      <c r="D24" s="64"/>
      <c r="E24" s="64"/>
      <c r="F24" s="19">
        <f>+'Anexo 1 - 12M Pessoal'!N24</f>
        <v>93662.74</v>
      </c>
      <c r="G24" s="19">
        <f>+'Anexo 1 - 12M Pessoal'!O24</f>
        <v>0</v>
      </c>
      <c r="H24" s="182"/>
      <c r="I24" s="21"/>
      <c r="J24" s="182"/>
      <c r="K24" s="182"/>
      <c r="L24" s="182"/>
      <c r="M24" s="182"/>
    </row>
    <row r="25" spans="1:13" ht="12.75" customHeight="1">
      <c r="A25" s="65" t="s">
        <v>48</v>
      </c>
      <c r="B25" s="64"/>
      <c r="C25" s="64"/>
      <c r="D25" s="64"/>
      <c r="E25" s="64"/>
      <c r="F25" s="19">
        <f>+'Anexo 1 - 12M Pessoal'!N25</f>
        <v>0</v>
      </c>
      <c r="G25" s="19">
        <f>+'Anexo 1 - 12M Pessoal'!O25</f>
        <v>0</v>
      </c>
      <c r="H25" s="182"/>
      <c r="I25" s="21"/>
      <c r="J25" s="182"/>
      <c r="K25" s="182"/>
      <c r="L25" s="182"/>
      <c r="M25" s="182"/>
    </row>
    <row r="26" spans="1:13" ht="12.75" customHeight="1">
      <c r="A26" s="57" t="s">
        <v>49</v>
      </c>
      <c r="B26" s="89"/>
      <c r="C26" s="89"/>
      <c r="D26" s="89"/>
      <c r="E26" s="89"/>
      <c r="F26" s="22">
        <f>+'Anexo 1 - 12M Pessoal'!N26</f>
        <v>0</v>
      </c>
      <c r="G26" s="22">
        <f>+'Anexo 1 - 12M Pessoal'!O26</f>
        <v>0</v>
      </c>
      <c r="H26" s="182"/>
      <c r="I26" s="21"/>
      <c r="J26" s="182"/>
      <c r="K26" s="182"/>
      <c r="L26" s="182"/>
      <c r="M26" s="182"/>
    </row>
    <row r="27" spans="1:13" ht="12.75" customHeight="1">
      <c r="A27" s="64" t="s">
        <v>50</v>
      </c>
      <c r="B27" s="89"/>
      <c r="C27" s="89"/>
      <c r="D27" s="89"/>
      <c r="E27" s="89"/>
      <c r="F27" s="23">
        <f>+F17-F21</f>
        <v>11938068.039999999</v>
      </c>
      <c r="G27" s="23">
        <f>+G17-G21</f>
        <v>0</v>
      </c>
      <c r="H27" s="182"/>
      <c r="I27" s="182"/>
      <c r="J27" s="182"/>
      <c r="K27" s="182"/>
      <c r="L27" s="182"/>
      <c r="M27" s="182"/>
    </row>
    <row r="28" spans="1:13" ht="12.75" customHeight="1">
      <c r="A28" s="90"/>
      <c r="B28" s="90"/>
      <c r="C28" s="90"/>
      <c r="D28" s="90"/>
      <c r="E28" s="90"/>
      <c r="F28" s="24"/>
      <c r="G28" s="24"/>
      <c r="H28" s="182"/>
      <c r="I28" s="182"/>
      <c r="J28" s="182"/>
      <c r="K28" s="182"/>
      <c r="L28" s="182"/>
      <c r="M28" s="182"/>
    </row>
    <row r="29" spans="1:13" ht="12.75" customHeight="1">
      <c r="A29" s="256" t="s">
        <v>51</v>
      </c>
      <c r="B29" s="256"/>
      <c r="C29" s="256"/>
      <c r="D29" s="256"/>
      <c r="E29" s="256"/>
      <c r="F29" s="219" t="s">
        <v>52</v>
      </c>
      <c r="G29" s="238" t="s">
        <v>53</v>
      </c>
      <c r="H29" s="182"/>
      <c r="I29" s="182"/>
      <c r="J29" s="182"/>
      <c r="K29" s="182"/>
      <c r="L29" s="182"/>
      <c r="M29" s="182"/>
    </row>
    <row r="30" spans="1:13" ht="12.75" customHeight="1">
      <c r="A30" s="90" t="s">
        <v>54</v>
      </c>
      <c r="B30" s="25"/>
      <c r="C30" s="25"/>
      <c r="D30" s="25"/>
      <c r="E30" s="25"/>
      <c r="F30" s="182">
        <v>20399180.629999999</v>
      </c>
      <c r="G30" s="220" t="s">
        <v>55</v>
      </c>
      <c r="H30" s="182"/>
      <c r="I30" s="182"/>
      <c r="J30" s="182"/>
      <c r="K30" s="182"/>
      <c r="L30" s="182"/>
      <c r="M30" s="182"/>
    </row>
    <row r="31" spans="1:13" ht="12.75" customHeight="1">
      <c r="A31" s="257" t="s">
        <v>56</v>
      </c>
      <c r="B31" s="257"/>
      <c r="C31" s="257"/>
      <c r="D31" s="257"/>
      <c r="E31" s="257"/>
      <c r="F31" s="26">
        <f>+'Anexo 1 - 12M Pessoal'!F31</f>
        <v>0</v>
      </c>
      <c r="G31" s="220" t="s">
        <v>55</v>
      </c>
      <c r="H31" s="182"/>
      <c r="I31" s="182"/>
      <c r="J31" s="182"/>
      <c r="K31" s="182"/>
      <c r="L31" s="182"/>
      <c r="M31" s="182"/>
    </row>
    <row r="32" spans="1:13" ht="12.75" customHeight="1">
      <c r="A32" s="258" t="s">
        <v>57</v>
      </c>
      <c r="B32" s="258"/>
      <c r="C32" s="258"/>
      <c r="D32" s="258"/>
      <c r="E32" s="258"/>
      <c r="F32" s="26">
        <f>+'Anexo 1 - 12M Pessoal'!F32</f>
        <v>20399180.629999999</v>
      </c>
      <c r="G32" s="220" t="s">
        <v>55</v>
      </c>
      <c r="H32" s="182"/>
      <c r="I32" s="182"/>
      <c r="J32" s="182"/>
      <c r="K32" s="182"/>
      <c r="L32" s="182"/>
      <c r="M32" s="182"/>
    </row>
    <row r="33" spans="1:13" ht="12.75" customHeight="1">
      <c r="A33" s="27" t="s">
        <v>58</v>
      </c>
      <c r="B33" s="216"/>
      <c r="C33" s="216"/>
      <c r="D33" s="216"/>
      <c r="E33" s="216"/>
      <c r="F33" s="208" t="str">
        <f>+'Anexo 1 - 12M Pessoal'!F33</f>
        <v>PREENCHA OS DADOS DA PLANILHA</v>
      </c>
      <c r="G33" s="28" t="str">
        <f>+'Anexo 1 - 12M Pessoal'!M33</f>
        <v>INFORMAÇÕES INICIAIS</v>
      </c>
      <c r="H33" s="182"/>
      <c r="I33" s="182"/>
      <c r="J33" s="182"/>
      <c r="K33" s="182"/>
      <c r="L33" s="182"/>
      <c r="M33" s="182"/>
    </row>
    <row r="34" spans="1:13" ht="12.75" customHeight="1">
      <c r="A34" s="323" t="s">
        <v>59</v>
      </c>
      <c r="B34" s="323"/>
      <c r="C34" s="323"/>
      <c r="D34" s="323"/>
      <c r="E34" s="323"/>
      <c r="F34" s="29">
        <f>IF(F$30="","",IF(F$30=0,0,F$30*G34))</f>
        <v>11015557.540200001</v>
      </c>
      <c r="G34" s="221">
        <f>+'Anexo 1 - 12M Pessoal'!M34</f>
        <v>0.54</v>
      </c>
      <c r="H34" s="182"/>
      <c r="I34" s="182"/>
      <c r="J34" s="182"/>
      <c r="K34" s="182"/>
      <c r="L34" s="182"/>
      <c r="M34" s="182"/>
    </row>
    <row r="35" spans="1:13" ht="12.75" customHeight="1">
      <c r="A35" s="90" t="s">
        <v>60</v>
      </c>
      <c r="B35" s="90"/>
      <c r="C35" s="90"/>
      <c r="D35" s="90"/>
      <c r="E35" s="90"/>
      <c r="F35" s="29">
        <f>IF(F$30="","",IF(F$30=0,0,F$30*G35))</f>
        <v>10464779.66319</v>
      </c>
      <c r="G35" s="221">
        <f>+G34*0.95</f>
        <v>0.51300000000000001</v>
      </c>
      <c r="H35" s="182"/>
      <c r="I35" s="182"/>
      <c r="J35" s="182"/>
      <c r="K35" s="182"/>
      <c r="L35" s="182"/>
      <c r="M35" s="182"/>
    </row>
    <row r="36" spans="1:13" ht="12.75" customHeight="1">
      <c r="A36" s="90" t="s">
        <v>61</v>
      </c>
      <c r="B36" s="90"/>
      <c r="C36" s="90"/>
      <c r="D36" s="90"/>
      <c r="E36" s="90"/>
      <c r="F36" s="29">
        <f>IF(F$30="","",IF(F$30=0,0,F$30*G36))</f>
        <v>9914001.7861800008</v>
      </c>
      <c r="G36" s="221">
        <f>+G34*0.9</f>
        <v>0.48600000000000004</v>
      </c>
      <c r="H36" s="182"/>
      <c r="I36" s="182"/>
      <c r="J36" s="182"/>
      <c r="K36" s="182"/>
      <c r="L36" s="182"/>
      <c r="M36" s="182"/>
    </row>
    <row r="37" spans="1:13" ht="12.75" customHeight="1">
      <c r="A37" s="30" t="s">
        <v>62</v>
      </c>
      <c r="B37" s="30"/>
      <c r="C37" s="30"/>
      <c r="D37" s="30"/>
      <c r="E37" s="30"/>
      <c r="F37" s="30"/>
      <c r="G37" s="30"/>
      <c r="H37" s="182"/>
      <c r="I37" s="182"/>
      <c r="J37" s="182"/>
      <c r="K37" s="182"/>
      <c r="L37" s="182"/>
      <c r="M37" s="182"/>
    </row>
    <row r="38" spans="1:13" ht="12.75" customHeight="1">
      <c r="A38" s="252" t="s">
        <v>63</v>
      </c>
      <c r="B38" s="252"/>
      <c r="C38" s="252"/>
      <c r="D38" s="252"/>
      <c r="E38" s="252"/>
      <c r="F38" s="252"/>
      <c r="G38" s="252"/>
      <c r="H38" s="182"/>
      <c r="I38" s="182"/>
      <c r="J38" s="182"/>
      <c r="K38" s="182"/>
      <c r="L38" s="182"/>
      <c r="M38" s="182"/>
    </row>
    <row r="39" spans="1:13" ht="12.75" customHeight="1">
      <c r="A39" s="252" t="s">
        <v>64</v>
      </c>
      <c r="B39" s="252"/>
      <c r="C39" s="252"/>
      <c r="D39" s="252"/>
      <c r="E39" s="252"/>
      <c r="F39" s="252"/>
      <c r="G39" s="252"/>
      <c r="H39" s="182"/>
      <c r="I39" s="182"/>
      <c r="J39" s="182"/>
      <c r="K39" s="182"/>
      <c r="L39" s="182"/>
      <c r="M39" s="182"/>
    </row>
    <row r="40" spans="1:13" ht="12.75" customHeight="1">
      <c r="A40" s="182"/>
      <c r="B40" s="182"/>
      <c r="C40" s="182"/>
      <c r="D40" s="182"/>
      <c r="E40" s="182"/>
      <c r="F40" s="182"/>
      <c r="G40" s="182"/>
      <c r="H40" s="182"/>
      <c r="I40" s="182"/>
      <c r="J40" s="182"/>
      <c r="K40" s="182"/>
      <c r="L40" s="182"/>
      <c r="M40" s="182"/>
    </row>
    <row r="41" spans="1:13" ht="12.75" customHeight="1">
      <c r="A41" s="182"/>
      <c r="B41" s="182"/>
      <c r="C41" s="182"/>
      <c r="D41" s="182"/>
      <c r="E41" s="182"/>
      <c r="F41" s="182"/>
      <c r="G41" s="182"/>
      <c r="H41" s="182"/>
      <c r="I41" s="182"/>
      <c r="J41" s="182"/>
      <c r="K41" s="182"/>
      <c r="L41" s="182"/>
      <c r="M41" s="182"/>
    </row>
    <row r="42" spans="1:13" ht="15.95" customHeight="1">
      <c r="A42" s="253" t="s">
        <v>65</v>
      </c>
      <c r="B42" s="253"/>
      <c r="C42" s="253"/>
      <c r="D42" s="253"/>
      <c r="E42" s="253"/>
      <c r="F42" s="253"/>
      <c r="G42" s="253"/>
      <c r="H42" s="253"/>
      <c r="I42" s="253"/>
      <c r="J42" s="182"/>
      <c r="K42" s="182"/>
      <c r="L42" s="182"/>
      <c r="M42" s="182"/>
    </row>
    <row r="43" spans="1:13" ht="12.75" customHeight="1">
      <c r="A43" s="254" t="s">
        <v>66</v>
      </c>
      <c r="B43" s="254"/>
      <c r="C43" s="254"/>
      <c r="D43" s="254"/>
      <c r="E43" s="254"/>
      <c r="F43" s="254"/>
      <c r="G43" s="254"/>
      <c r="H43" s="254"/>
      <c r="I43" s="254"/>
      <c r="J43" s="182"/>
      <c r="K43" s="182"/>
      <c r="L43" s="182"/>
      <c r="M43" s="182"/>
    </row>
    <row r="44" spans="1:13" ht="12.75" customHeight="1">
      <c r="A44" s="249" t="s">
        <v>67</v>
      </c>
      <c r="B44" s="249"/>
      <c r="C44" s="249"/>
      <c r="D44" s="250" t="s">
        <v>68</v>
      </c>
      <c r="E44" s="250"/>
      <c r="F44" s="250"/>
      <c r="G44" s="250" t="s">
        <v>69</v>
      </c>
      <c r="H44" s="250"/>
      <c r="I44" s="250"/>
      <c r="J44" s="182"/>
      <c r="K44" s="182"/>
      <c r="L44" s="182"/>
      <c r="M44" s="182"/>
    </row>
    <row r="45" spans="1:13" ht="12.75" customHeight="1">
      <c r="A45" s="249" t="s">
        <v>70</v>
      </c>
      <c r="B45" s="249"/>
      <c r="C45" s="249"/>
      <c r="D45" s="250" t="s">
        <v>71</v>
      </c>
      <c r="E45" s="250"/>
      <c r="F45" s="250"/>
      <c r="G45" s="250" t="s">
        <v>72</v>
      </c>
      <c r="H45" s="250"/>
      <c r="I45" s="250"/>
      <c r="J45" s="182"/>
      <c r="K45" s="182"/>
      <c r="L45" s="182"/>
      <c r="M45" s="182"/>
    </row>
    <row r="46" spans="1:13" ht="12.75" customHeight="1">
      <c r="A46" s="31" t="s">
        <v>73</v>
      </c>
      <c r="B46" s="251" t="s">
        <v>74</v>
      </c>
      <c r="C46" s="251" t="s">
        <v>75</v>
      </c>
      <c r="D46" s="251" t="s">
        <v>76</v>
      </c>
      <c r="E46" s="251" t="s">
        <v>77</v>
      </c>
      <c r="F46" s="251" t="s">
        <v>74</v>
      </c>
      <c r="G46" s="251" t="s">
        <v>78</v>
      </c>
      <c r="H46" s="251" t="s">
        <v>77</v>
      </c>
      <c r="I46" s="251" t="s">
        <v>74</v>
      </c>
      <c r="J46" s="182"/>
      <c r="K46" s="182"/>
      <c r="L46" s="182"/>
      <c r="M46" s="182"/>
    </row>
    <row r="47" spans="1:13" ht="12.75" customHeight="1">
      <c r="A47" s="31" t="s">
        <v>79</v>
      </c>
      <c r="B47" s="251"/>
      <c r="C47" s="251"/>
      <c r="D47" s="251"/>
      <c r="E47" s="251"/>
      <c r="F47" s="251"/>
      <c r="G47" s="251"/>
      <c r="H47" s="251"/>
      <c r="I47" s="251"/>
      <c r="J47" s="182"/>
      <c r="K47" s="182"/>
      <c r="L47" s="182"/>
      <c r="M47" s="182"/>
    </row>
    <row r="48" spans="1:13" ht="12.75" customHeight="1">
      <c r="A48" s="31"/>
      <c r="B48" s="32"/>
      <c r="C48" s="32"/>
      <c r="D48" s="31" t="s">
        <v>80</v>
      </c>
      <c r="E48" s="32"/>
      <c r="F48" s="32"/>
      <c r="G48" s="31"/>
      <c r="H48" s="32"/>
      <c r="I48" s="32"/>
      <c r="J48" s="182"/>
      <c r="K48" s="182"/>
      <c r="L48" s="182"/>
      <c r="M48" s="182"/>
    </row>
    <row r="49" spans="1:13" ht="12.75" customHeight="1">
      <c r="A49" s="33" t="s">
        <v>38</v>
      </c>
      <c r="B49" s="33" t="s">
        <v>39</v>
      </c>
      <c r="C49" s="33" t="s">
        <v>81</v>
      </c>
      <c r="D49" s="33" t="s">
        <v>82</v>
      </c>
      <c r="E49" s="33" t="s">
        <v>83</v>
      </c>
      <c r="F49" s="33" t="s">
        <v>84</v>
      </c>
      <c r="G49" s="33" t="s">
        <v>85</v>
      </c>
      <c r="H49" s="33" t="s">
        <v>86</v>
      </c>
      <c r="I49" s="33" t="s">
        <v>87</v>
      </c>
      <c r="J49" s="182"/>
      <c r="K49" s="182"/>
      <c r="L49" s="182"/>
      <c r="M49" s="182"/>
    </row>
    <row r="50" spans="1:13" ht="12.75" customHeight="1">
      <c r="A50" s="34"/>
      <c r="B50" s="34"/>
      <c r="C50" s="34"/>
      <c r="D50" s="34"/>
      <c r="E50" s="34"/>
      <c r="F50" s="34"/>
      <c r="G50" s="34"/>
      <c r="H50" s="34"/>
      <c r="I50" s="35"/>
      <c r="J50" s="182"/>
      <c r="K50" s="182"/>
      <c r="L50" s="182"/>
      <c r="M50" s="182"/>
    </row>
    <row r="51" spans="1:13" ht="12.75" customHeight="1">
      <c r="A51" s="36"/>
      <c r="B51" s="36"/>
      <c r="C51" s="36"/>
      <c r="D51" s="36"/>
      <c r="E51" s="36"/>
      <c r="F51" s="36"/>
      <c r="G51" s="36"/>
      <c r="H51" s="36"/>
      <c r="I51" s="36"/>
      <c r="J51" s="182"/>
      <c r="K51" s="182"/>
      <c r="L51" s="182"/>
      <c r="M51" s="182"/>
    </row>
    <row r="52" spans="1:13" ht="12.75" customHeight="1">
      <c r="A52" s="248" t="s">
        <v>88</v>
      </c>
      <c r="B52" s="248"/>
      <c r="C52" s="248"/>
      <c r="D52" s="248"/>
      <c r="E52" s="248"/>
      <c r="F52" s="248"/>
      <c r="G52" s="248"/>
      <c r="H52" s="248"/>
      <c r="I52" s="248"/>
      <c r="J52" s="21"/>
      <c r="K52" s="21"/>
      <c r="L52" s="21"/>
      <c r="M52" s="182"/>
    </row>
    <row r="64" spans="1:13" ht="23.25" customHeight="1">
      <c r="A64" s="182"/>
      <c r="B64" s="182"/>
      <c r="C64" s="182"/>
      <c r="D64" s="182"/>
      <c r="E64" s="182"/>
      <c r="F64" s="182"/>
      <c r="G64" s="182"/>
      <c r="H64" s="182"/>
      <c r="I64" s="182"/>
      <c r="J64" s="182"/>
      <c r="K64" s="182"/>
      <c r="L64" s="182"/>
      <c r="M64" s="182"/>
    </row>
    <row r="1000" spans="1:13">
      <c r="A1000" s="214" t="s">
        <v>25</v>
      </c>
      <c r="B1000" s="182"/>
      <c r="C1000" s="182"/>
      <c r="D1000" s="182"/>
      <c r="E1000" s="182"/>
      <c r="F1000" s="182"/>
      <c r="G1000" s="182"/>
      <c r="H1000" s="182"/>
      <c r="I1000" s="182"/>
      <c r="J1000" s="182"/>
      <c r="K1000" s="182"/>
      <c r="L1000" s="182"/>
      <c r="M1000" s="182"/>
    </row>
    <row r="1010" spans="1:13">
      <c r="A1010" s="215" t="s">
        <v>26</v>
      </c>
      <c r="B1010" s="182"/>
      <c r="C1010" s="182"/>
      <c r="D1010" s="182"/>
      <c r="E1010" s="182"/>
      <c r="F1010" s="182"/>
      <c r="G1010" s="182"/>
      <c r="H1010" s="182"/>
      <c r="I1010" s="182"/>
      <c r="J1010" s="182"/>
      <c r="K1010" s="182"/>
      <c r="L1010" s="182"/>
      <c r="M1010" s="182"/>
    </row>
  </sheetData>
  <sheetProtection password="C236" formatCells="0" formatColumns="0" formatRows="0" insertColumns="0" insertRows="0" insertHyperlinks="0" deleteColumns="0" deleteRows="0" sort="0" autoFilter="0" pivotTables="0"/>
  <mergeCells count="36">
    <mergeCell ref="A8:G8"/>
    <mergeCell ref="A3:G3"/>
    <mergeCell ref="A4:G4"/>
    <mergeCell ref="A5:G5"/>
    <mergeCell ref="A6:G6"/>
    <mergeCell ref="A7:G7"/>
    <mergeCell ref="A38:G38"/>
    <mergeCell ref="B9:C9"/>
    <mergeCell ref="A10:E16"/>
    <mergeCell ref="F10:G10"/>
    <mergeCell ref="F11:G11"/>
    <mergeCell ref="F12:F15"/>
    <mergeCell ref="G12:G15"/>
    <mergeCell ref="I12:L19"/>
    <mergeCell ref="A29:E29"/>
    <mergeCell ref="A31:E31"/>
    <mergeCell ref="A32:E32"/>
    <mergeCell ref="A34:E34"/>
    <mergeCell ref="A39:G39"/>
    <mergeCell ref="A42:I42"/>
    <mergeCell ref="G46:G47"/>
    <mergeCell ref="H46:H47"/>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s>
  <conditionalFormatting sqref="F33">
    <cfRule type="cellIs" dxfId="9" priority="1" operator="greaterThan">
      <formula>$G$34</formula>
    </cfRule>
  </conditionalFormatting>
  <conditionalFormatting sqref="F34">
    <cfRule type="cellIs" dxfId="8" priority="2" operator="greaterThan">
      <formula>$G$34</formula>
    </cfRule>
  </conditionalFormatting>
  <conditionalFormatting sqref="G33">
    <cfRule type="cellIs" dxfId="7" priority="3" operator="greaterThan">
      <formula>$G$34</formula>
    </cfRule>
  </conditionalFormatting>
  <conditionalFormatting sqref="G34">
    <cfRule type="cellIs" dxfId="6" priority="4" operator="greaterThan">
      <formula>$G$34</formula>
    </cfRule>
  </conditionalFormatting>
  <printOptions horizontalCentered="1" verticalCentered="1"/>
  <pageMargins left="0" right="0" top="0" bottom="0" header="0.51180555555555995" footer="0.51180555555555995"/>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A1010"/>
  <sheetViews>
    <sheetView showGridLines="0" zoomScale="110" zoomScaleNormal="110" workbookViewId="0" xr3:uid="{842E5F09-E766-5B8D-85AF-A39847EA96FD}">
      <selection activeCell="O34" sqref="O34"/>
    </sheetView>
  </sheetViews>
  <sheetFormatPr defaultRowHeight="11.25" customHeight="1"/>
  <cols>
    <col min="1" max="1" width="70.28515625" style="37" customWidth="1"/>
    <col min="2" max="2" width="13.85546875" style="37" customWidth="1"/>
    <col min="3" max="8" width="15.42578125" style="37" customWidth="1"/>
    <col min="9" max="10" width="14.85546875" style="37" customWidth="1"/>
    <col min="11" max="13" width="13.85546875" style="37" customWidth="1"/>
    <col min="14" max="14" width="14.85546875" style="37" customWidth="1"/>
    <col min="15" max="15" width="13.42578125" style="37" customWidth="1"/>
    <col min="16" max="20" width="9.140625" style="38" customWidth="1"/>
    <col min="21" max="21" width="9.140625" style="37" customWidth="1"/>
  </cols>
  <sheetData>
    <row r="1" spans="1:183" ht="15.75" customHeight="1">
      <c r="A1" s="108" t="s">
        <v>89</v>
      </c>
      <c r="B1" s="64"/>
      <c r="C1" s="64"/>
      <c r="D1" s="64"/>
      <c r="E1" s="64"/>
      <c r="F1" s="64"/>
      <c r="G1" s="64"/>
      <c r="H1" s="64"/>
      <c r="I1" s="64"/>
      <c r="J1" s="64"/>
      <c r="K1" s="64"/>
      <c r="L1" s="64"/>
      <c r="M1" s="64"/>
      <c r="N1" s="64"/>
      <c r="O1" s="64"/>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row>
    <row r="2" spans="1:183" ht="11.25" customHeight="1">
      <c r="A2" s="109"/>
      <c r="B2" s="64"/>
      <c r="C2" s="64"/>
      <c r="D2" s="64"/>
      <c r="E2" s="64"/>
      <c r="F2" s="64"/>
      <c r="G2" s="64"/>
      <c r="H2" s="64"/>
      <c r="I2" s="64"/>
      <c r="J2" s="64"/>
      <c r="K2" s="64"/>
      <c r="L2" s="64"/>
      <c r="M2" s="64"/>
      <c r="N2" s="64"/>
      <c r="O2" s="64"/>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row>
    <row r="3" spans="1:183" ht="11.25" customHeight="1">
      <c r="A3" s="265" t="s">
        <v>0</v>
      </c>
      <c r="B3" s="265"/>
      <c r="C3" s="265"/>
      <c r="D3" s="265"/>
      <c r="E3" s="265"/>
      <c r="F3" s="265"/>
      <c r="G3" s="265"/>
      <c r="H3" s="265"/>
      <c r="I3" s="265"/>
      <c r="J3" s="265"/>
      <c r="K3" s="265"/>
      <c r="L3" s="265"/>
      <c r="M3" s="265"/>
      <c r="N3" s="265"/>
      <c r="O3" s="265"/>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row>
    <row r="4" spans="1:183" ht="11.25" customHeight="1">
      <c r="A4" s="265">
        <f>+'Informações Iniciais'!A2</f>
        <v>0</v>
      </c>
      <c r="B4" s="265"/>
      <c r="C4" s="265"/>
      <c r="D4" s="265"/>
      <c r="E4" s="265"/>
      <c r="F4" s="265"/>
      <c r="G4" s="265"/>
      <c r="H4" s="265"/>
      <c r="I4" s="265"/>
      <c r="J4" s="265"/>
      <c r="K4" s="265"/>
      <c r="L4" s="265"/>
      <c r="M4" s="265"/>
      <c r="N4" s="265"/>
      <c r="O4" s="265"/>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c r="FH4" s="182"/>
      <c r="FI4" s="182"/>
      <c r="FJ4" s="182"/>
      <c r="FK4" s="182"/>
      <c r="FL4" s="182"/>
      <c r="FM4" s="182"/>
      <c r="FN4" s="182"/>
      <c r="FO4" s="182"/>
      <c r="FP4" s="182"/>
      <c r="FQ4" s="182"/>
      <c r="FR4" s="182"/>
      <c r="FS4" s="182"/>
      <c r="FT4" s="182"/>
      <c r="FU4" s="182"/>
      <c r="FV4" s="182"/>
      <c r="FW4" s="182"/>
      <c r="FX4" s="182"/>
      <c r="FY4" s="182"/>
      <c r="FZ4" s="182"/>
      <c r="GA4" s="182"/>
    </row>
    <row r="5" spans="1:183" ht="11.25" customHeight="1">
      <c r="A5" s="265" t="s">
        <v>2</v>
      </c>
      <c r="B5" s="265"/>
      <c r="C5" s="265"/>
      <c r="D5" s="265"/>
      <c r="E5" s="265"/>
      <c r="F5" s="265"/>
      <c r="G5" s="265"/>
      <c r="H5" s="265"/>
      <c r="I5" s="265"/>
      <c r="J5" s="265"/>
      <c r="K5" s="265"/>
      <c r="L5" s="265"/>
      <c r="M5" s="265"/>
      <c r="N5" s="265"/>
      <c r="O5" s="265"/>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c r="EN5" s="182"/>
      <c r="EO5" s="182"/>
      <c r="EP5" s="182"/>
      <c r="EQ5" s="182"/>
      <c r="ER5" s="182"/>
      <c r="ES5" s="182"/>
      <c r="ET5" s="182"/>
      <c r="EU5" s="182"/>
      <c r="EV5" s="182"/>
      <c r="EW5" s="182"/>
      <c r="EX5" s="182"/>
      <c r="EY5" s="182"/>
      <c r="EZ5" s="182"/>
      <c r="FA5" s="182"/>
      <c r="FB5" s="182"/>
      <c r="FC5" s="182"/>
      <c r="FD5" s="182"/>
      <c r="FE5" s="182"/>
      <c r="FF5" s="182"/>
      <c r="FG5" s="182"/>
      <c r="FH5" s="182"/>
      <c r="FI5" s="182"/>
      <c r="FJ5" s="182"/>
      <c r="FK5" s="182"/>
      <c r="FL5" s="182"/>
      <c r="FM5" s="182"/>
      <c r="FN5" s="182"/>
      <c r="FO5" s="182"/>
      <c r="FP5" s="182"/>
      <c r="FQ5" s="182"/>
      <c r="FR5" s="182"/>
      <c r="FS5" s="182"/>
      <c r="FT5" s="182"/>
      <c r="FU5" s="182"/>
      <c r="FV5" s="182"/>
      <c r="FW5" s="182"/>
      <c r="FX5" s="182"/>
      <c r="FY5" s="182"/>
      <c r="FZ5" s="182"/>
      <c r="GA5" s="182"/>
    </row>
    <row r="6" spans="1:183" ht="11.25" customHeight="1">
      <c r="A6" s="266" t="s">
        <v>28</v>
      </c>
      <c r="B6" s="266"/>
      <c r="C6" s="266"/>
      <c r="D6" s="266"/>
      <c r="E6" s="266"/>
      <c r="F6" s="266"/>
      <c r="G6" s="266"/>
      <c r="H6" s="266"/>
      <c r="I6" s="266"/>
      <c r="J6" s="266"/>
      <c r="K6" s="266"/>
      <c r="L6" s="266"/>
      <c r="M6" s="266"/>
      <c r="N6" s="266"/>
      <c r="O6" s="266"/>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row>
    <row r="7" spans="1:183" ht="11.25" customHeight="1">
      <c r="A7" s="265" t="s">
        <v>29</v>
      </c>
      <c r="B7" s="265"/>
      <c r="C7" s="265"/>
      <c r="D7" s="265"/>
      <c r="E7" s="265"/>
      <c r="F7" s="265"/>
      <c r="G7" s="265"/>
      <c r="H7" s="265"/>
      <c r="I7" s="265"/>
      <c r="J7" s="265"/>
      <c r="K7" s="265"/>
      <c r="L7" s="265"/>
      <c r="M7" s="265"/>
      <c r="N7" s="265"/>
      <c r="O7" s="265"/>
      <c r="P7" s="215">
        <f>SUM(P8:P23)</f>
        <v>0</v>
      </c>
      <c r="Q7" s="215"/>
      <c r="R7" s="215"/>
      <c r="S7" s="215"/>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row>
    <row r="8" spans="1:183" ht="11.25" customHeight="1">
      <c r="A8" s="281" t="str">
        <f>'Informações Iniciais'!A5</f>
        <v>PERIODO:Janeiro a Junho/BIMESTRE: Maio - Junho</v>
      </c>
      <c r="B8" s="281"/>
      <c r="C8" s="281"/>
      <c r="D8" s="281"/>
      <c r="E8" s="281"/>
      <c r="F8" s="281"/>
      <c r="G8" s="281"/>
      <c r="H8" s="281"/>
      <c r="I8" s="281"/>
      <c r="J8" s="281"/>
      <c r="K8" s="281"/>
      <c r="L8" s="281"/>
      <c r="M8" s="281"/>
      <c r="N8" s="281"/>
      <c r="O8" s="281"/>
      <c r="P8" s="215">
        <f>IF(A$8=Q8,1,0)</f>
        <v>0</v>
      </c>
      <c r="Q8" s="215" t="s">
        <v>5</v>
      </c>
      <c r="R8" s="215"/>
      <c r="S8" s="215"/>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182"/>
      <c r="DW8" s="182"/>
      <c r="DX8" s="182"/>
      <c r="DY8" s="182"/>
      <c r="DZ8" s="182"/>
      <c r="EA8" s="182"/>
      <c r="EB8" s="182"/>
      <c r="EC8" s="182"/>
      <c r="ED8" s="182"/>
      <c r="EE8" s="182"/>
      <c r="EF8" s="182"/>
      <c r="EG8" s="182"/>
      <c r="EH8" s="182"/>
      <c r="EI8" s="182"/>
      <c r="EJ8" s="182"/>
      <c r="EK8" s="182"/>
      <c r="EL8" s="182"/>
      <c r="EM8" s="182"/>
      <c r="EN8" s="182"/>
      <c r="EO8" s="182"/>
      <c r="EP8" s="182"/>
      <c r="EQ8" s="182"/>
      <c r="ER8" s="182"/>
      <c r="ES8" s="182"/>
      <c r="ET8" s="182"/>
      <c r="EU8" s="182"/>
      <c r="EV8" s="182"/>
      <c r="EW8" s="182"/>
      <c r="EX8" s="182"/>
      <c r="EY8" s="182"/>
      <c r="EZ8" s="182"/>
      <c r="FA8" s="182"/>
      <c r="FB8" s="182"/>
      <c r="FC8" s="182"/>
      <c r="FD8" s="182"/>
      <c r="FE8" s="182"/>
      <c r="FF8" s="182"/>
      <c r="FG8" s="182"/>
      <c r="FH8" s="182"/>
      <c r="FI8" s="182"/>
      <c r="FJ8" s="182"/>
      <c r="FK8" s="182"/>
      <c r="FL8" s="182"/>
      <c r="FM8" s="182"/>
      <c r="FN8" s="182"/>
      <c r="FO8" s="182"/>
      <c r="FP8" s="182"/>
      <c r="FQ8" s="182"/>
      <c r="FR8" s="182"/>
      <c r="FS8" s="182"/>
      <c r="FT8" s="182"/>
      <c r="FU8" s="182"/>
      <c r="FV8" s="182"/>
      <c r="FW8" s="182"/>
      <c r="FX8" s="182"/>
      <c r="FY8" s="182"/>
      <c r="FZ8" s="182"/>
      <c r="GA8" s="182"/>
    </row>
    <row r="9" spans="1:183" ht="11.25" customHeight="1">
      <c r="A9" s="64" t="s">
        <v>30</v>
      </c>
      <c r="B9" s="64"/>
      <c r="C9" s="64"/>
      <c r="D9" s="64"/>
      <c r="E9" s="64"/>
      <c r="F9" s="64"/>
      <c r="G9" s="64"/>
      <c r="H9" s="64"/>
      <c r="I9" s="64"/>
      <c r="J9" s="64"/>
      <c r="K9" s="64"/>
      <c r="L9" s="64"/>
      <c r="M9" s="64"/>
      <c r="N9" s="64"/>
      <c r="O9" s="41">
        <v>1</v>
      </c>
      <c r="P9" s="215">
        <f>IF(A$8=Q9,1,0)</f>
        <v>0</v>
      </c>
      <c r="Q9" s="215" t="s">
        <v>7</v>
      </c>
      <c r="R9" s="215"/>
      <c r="S9" s="215"/>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182"/>
    </row>
    <row r="10" spans="1:183" ht="11.25" customHeight="1">
      <c r="A10" s="260" t="s">
        <v>32</v>
      </c>
      <c r="B10" s="278" t="s">
        <v>33</v>
      </c>
      <c r="C10" s="278"/>
      <c r="D10" s="278"/>
      <c r="E10" s="278"/>
      <c r="F10" s="278"/>
      <c r="G10" s="278"/>
      <c r="H10" s="278"/>
      <c r="I10" s="278"/>
      <c r="J10" s="278"/>
      <c r="K10" s="278"/>
      <c r="L10" s="278"/>
      <c r="M10" s="278"/>
      <c r="N10" s="278"/>
      <c r="O10" s="278"/>
      <c r="P10" s="215"/>
      <c r="Q10" s="215"/>
      <c r="R10" s="215"/>
      <c r="S10" s="215"/>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182"/>
      <c r="EJ10" s="182"/>
      <c r="EK10" s="182"/>
      <c r="EL10" s="182"/>
      <c r="EM10" s="182"/>
      <c r="EN10" s="182"/>
      <c r="EO10" s="182"/>
      <c r="EP10" s="182"/>
      <c r="EQ10" s="182"/>
      <c r="ER10" s="182"/>
      <c r="ES10" s="182"/>
      <c r="ET10" s="182"/>
      <c r="EU10" s="182"/>
      <c r="EV10" s="182"/>
      <c r="EW10" s="182"/>
      <c r="EX10" s="182"/>
      <c r="EY10" s="182"/>
      <c r="EZ10" s="182"/>
      <c r="FA10" s="182"/>
      <c r="FB10" s="182"/>
      <c r="FC10" s="182"/>
      <c r="FD10" s="182"/>
      <c r="FE10" s="182"/>
      <c r="FF10" s="182"/>
      <c r="FG10" s="182"/>
      <c r="FH10" s="182"/>
      <c r="FI10" s="182"/>
      <c r="FJ10" s="182"/>
      <c r="FK10" s="182"/>
      <c r="FL10" s="182"/>
      <c r="FM10" s="182"/>
      <c r="FN10" s="182"/>
      <c r="FO10" s="182"/>
      <c r="FP10" s="182"/>
      <c r="FQ10" s="182"/>
      <c r="FR10" s="182"/>
      <c r="FS10" s="182"/>
      <c r="FT10" s="182"/>
      <c r="FU10" s="182"/>
      <c r="FV10" s="182"/>
      <c r="FW10" s="182"/>
      <c r="FX10" s="182"/>
      <c r="FY10" s="182"/>
      <c r="FZ10" s="182"/>
      <c r="GA10" s="182"/>
    </row>
    <row r="11" spans="1:183" ht="11.25" customHeight="1">
      <c r="A11" s="260"/>
      <c r="B11" s="279" t="s">
        <v>34</v>
      </c>
      <c r="C11" s="279"/>
      <c r="D11" s="279"/>
      <c r="E11" s="279"/>
      <c r="F11" s="279"/>
      <c r="G11" s="279"/>
      <c r="H11" s="279"/>
      <c r="I11" s="279"/>
      <c r="J11" s="279"/>
      <c r="K11" s="279"/>
      <c r="L11" s="279"/>
      <c r="M11" s="279"/>
      <c r="N11" s="279"/>
      <c r="O11" s="279"/>
      <c r="P11" s="215"/>
      <c r="Q11" s="215"/>
      <c r="R11" s="215"/>
      <c r="S11" s="215"/>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2"/>
      <c r="FP11" s="182"/>
      <c r="FQ11" s="182"/>
      <c r="FR11" s="182"/>
      <c r="FS11" s="182"/>
      <c r="FT11" s="182"/>
      <c r="FU11" s="182"/>
      <c r="FV11" s="182"/>
      <c r="FW11" s="182"/>
      <c r="FX11" s="182"/>
      <c r="FY11" s="182"/>
      <c r="FZ11" s="182"/>
      <c r="GA11" s="182"/>
    </row>
    <row r="12" spans="1:183" ht="11.25" customHeight="1">
      <c r="A12" s="260"/>
      <c r="B12" s="280" t="s">
        <v>35</v>
      </c>
      <c r="C12" s="280"/>
      <c r="D12" s="280"/>
      <c r="E12" s="280"/>
      <c r="F12" s="280"/>
      <c r="G12" s="280"/>
      <c r="H12" s="280"/>
      <c r="I12" s="280"/>
      <c r="J12" s="280"/>
      <c r="K12" s="280"/>
      <c r="L12" s="280"/>
      <c r="M12" s="280"/>
      <c r="N12" s="280"/>
      <c r="O12" s="42" t="s">
        <v>90</v>
      </c>
      <c r="P12" s="215"/>
      <c r="Q12" s="215"/>
      <c r="R12" s="215"/>
      <c r="S12" s="215"/>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row>
    <row r="13" spans="1:183" ht="11.25" customHeight="1">
      <c r="A13" s="260"/>
      <c r="B13" s="277" t="s">
        <v>91</v>
      </c>
      <c r="C13" s="277" t="s">
        <v>92</v>
      </c>
      <c r="D13" s="277" t="s">
        <v>93</v>
      </c>
      <c r="E13" s="277" t="s">
        <v>94</v>
      </c>
      <c r="F13" s="277" t="s">
        <v>95</v>
      </c>
      <c r="G13" s="277" t="s">
        <v>96</v>
      </c>
      <c r="H13" s="277" t="s">
        <v>97</v>
      </c>
      <c r="I13" s="277" t="s">
        <v>98</v>
      </c>
      <c r="J13" s="277" t="s">
        <v>99</v>
      </c>
      <c r="K13" s="277" t="s">
        <v>100</v>
      </c>
      <c r="L13" s="277" t="s">
        <v>101</v>
      </c>
      <c r="M13" s="277" t="s">
        <v>102</v>
      </c>
      <c r="N13" s="43" t="s">
        <v>103</v>
      </c>
      <c r="O13" s="44" t="s">
        <v>104</v>
      </c>
      <c r="P13" s="215"/>
      <c r="Q13" s="215"/>
      <c r="R13" s="215"/>
      <c r="S13" s="215"/>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row>
    <row r="14" spans="1:183" ht="11.25" customHeight="1">
      <c r="A14" s="260"/>
      <c r="B14" s="277" t="s">
        <v>105</v>
      </c>
      <c r="C14" s="277" t="s">
        <v>106</v>
      </c>
      <c r="D14" s="277" t="s">
        <v>107</v>
      </c>
      <c r="E14" s="277" t="s">
        <v>108</v>
      </c>
      <c r="F14" s="277" t="s">
        <v>109</v>
      </c>
      <c r="G14" s="277" t="s">
        <v>110</v>
      </c>
      <c r="H14" s="277" t="s">
        <v>111</v>
      </c>
      <c r="I14" s="277" t="s">
        <v>112</v>
      </c>
      <c r="J14" s="277" t="s">
        <v>113</v>
      </c>
      <c r="K14" s="277" t="s">
        <v>114</v>
      </c>
      <c r="L14" s="277" t="s">
        <v>115</v>
      </c>
      <c r="M14" s="277" t="s">
        <v>116</v>
      </c>
      <c r="N14" s="45" t="s">
        <v>117</v>
      </c>
      <c r="O14" s="44" t="s">
        <v>118</v>
      </c>
      <c r="P14" s="215"/>
      <c r="Q14" s="215"/>
      <c r="R14" s="215"/>
      <c r="S14" s="215"/>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row>
    <row r="15" spans="1:183" ht="11.25" customHeight="1">
      <c r="A15" s="260"/>
      <c r="B15" s="277"/>
      <c r="C15" s="277"/>
      <c r="D15" s="277"/>
      <c r="E15" s="277"/>
      <c r="F15" s="277"/>
      <c r="G15" s="277"/>
      <c r="H15" s="277"/>
      <c r="I15" s="277"/>
      <c r="J15" s="277"/>
      <c r="K15" s="277"/>
      <c r="L15" s="277"/>
      <c r="M15" s="277"/>
      <c r="N15" s="45" t="s">
        <v>119</v>
      </c>
      <c r="O15" s="46" t="s">
        <v>120</v>
      </c>
      <c r="P15" s="215"/>
      <c r="Q15" s="215"/>
      <c r="R15" s="215"/>
      <c r="S15" s="215"/>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row>
    <row r="16" spans="1:183" ht="11.25" customHeight="1">
      <c r="A16" s="260"/>
      <c r="B16" s="277"/>
      <c r="C16" s="277"/>
      <c r="D16" s="277"/>
      <c r="E16" s="277"/>
      <c r="F16" s="277"/>
      <c r="G16" s="277"/>
      <c r="H16" s="277"/>
      <c r="I16" s="277"/>
      <c r="J16" s="277"/>
      <c r="K16" s="277"/>
      <c r="L16" s="277"/>
      <c r="M16" s="277"/>
      <c r="N16" s="47" t="s">
        <v>38</v>
      </c>
      <c r="O16" s="48" t="s">
        <v>39</v>
      </c>
      <c r="P16" s="215"/>
      <c r="Q16" s="215"/>
      <c r="R16" s="215"/>
      <c r="S16" s="215"/>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row>
    <row r="17" spans="1:183" ht="11.25" customHeight="1">
      <c r="A17" s="64" t="s">
        <v>40</v>
      </c>
      <c r="B17" s="49">
        <f>B18+B19+B20</f>
        <v>0</v>
      </c>
      <c r="C17" s="49">
        <f>C18+C19+C20</f>
        <v>0</v>
      </c>
      <c r="D17" s="49">
        <f>D18+D19+D20</f>
        <v>0</v>
      </c>
      <c r="E17" s="49">
        <f>E18+E19+E20</f>
        <v>0</v>
      </c>
      <c r="F17" s="49">
        <f>F18+F19+F20</f>
        <v>0</v>
      </c>
      <c r="G17" s="49">
        <f>G18+G19+G20</f>
        <v>0</v>
      </c>
      <c r="H17" s="49">
        <f>H18+H19+H20</f>
        <v>201253.69</v>
      </c>
      <c r="I17" s="49">
        <f>I18+I19+I20</f>
        <v>1905314.84</v>
      </c>
      <c r="J17" s="49">
        <f>J18+J19+J20</f>
        <v>2726432.35</v>
      </c>
      <c r="K17" s="49">
        <f>K18+K19+K20</f>
        <v>2234441.77</v>
      </c>
      <c r="L17" s="49">
        <f>L18+L19+L20</f>
        <v>2234349.6</v>
      </c>
      <c r="M17" s="49">
        <f>M18+M19+M20</f>
        <v>2729938.53</v>
      </c>
      <c r="N17" s="50">
        <f>SUM(B17:M17)</f>
        <v>12031730.779999999</v>
      </c>
      <c r="O17" s="51">
        <f>SUM(O18:O20)</f>
        <v>0</v>
      </c>
      <c r="P17" s="215"/>
      <c r="Q17" s="215"/>
      <c r="R17" s="215"/>
      <c r="S17" s="215"/>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row>
    <row r="18" spans="1:183" ht="11.25" customHeight="1">
      <c r="A18" s="234" t="s">
        <v>121</v>
      </c>
      <c r="B18" s="52"/>
      <c r="C18" s="52"/>
      <c r="D18" s="52"/>
      <c r="E18" s="52"/>
      <c r="F18" s="52"/>
      <c r="G18" s="52"/>
      <c r="H18" s="52"/>
      <c r="I18" s="52"/>
      <c r="J18" s="52"/>
      <c r="K18" s="52"/>
      <c r="L18" s="52"/>
      <c r="M18" s="52"/>
      <c r="N18" s="54">
        <f>SUM(B18:M18)</f>
        <v>0</v>
      </c>
      <c r="O18" s="55"/>
      <c r="P18" s="215"/>
      <c r="Q18" s="215"/>
      <c r="R18" s="215"/>
      <c r="S18" s="215"/>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row>
    <row r="19" spans="1:183" ht="11.25" customHeight="1">
      <c r="A19" s="234" t="s">
        <v>122</v>
      </c>
      <c r="B19" s="52">
        <v>0</v>
      </c>
      <c r="C19" s="52">
        <v>0</v>
      </c>
      <c r="D19" s="52">
        <v>0</v>
      </c>
      <c r="E19" s="52">
        <v>0</v>
      </c>
      <c r="F19" s="52">
        <v>0</v>
      </c>
      <c r="G19" s="52">
        <v>0</v>
      </c>
      <c r="H19" s="52">
        <v>201253.69</v>
      </c>
      <c r="I19" s="52">
        <v>1905314.84</v>
      </c>
      <c r="J19" s="52">
        <v>2726432.35</v>
      </c>
      <c r="K19" s="52">
        <v>2234441.77</v>
      </c>
      <c r="L19" s="52">
        <v>2234349.6</v>
      </c>
      <c r="M19" s="52">
        <v>2729938.53</v>
      </c>
      <c r="N19" s="54">
        <f>SUM(B19:M19)</f>
        <v>12031730.779999999</v>
      </c>
      <c r="O19" s="55"/>
      <c r="P19" s="215"/>
      <c r="Q19" s="215"/>
      <c r="R19" s="215"/>
      <c r="S19" s="215"/>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row>
    <row r="20" spans="1:183" ht="11.25" customHeight="1">
      <c r="A20" s="218" t="s">
        <v>123</v>
      </c>
      <c r="B20" s="52">
        <v>0</v>
      </c>
      <c r="C20" s="52">
        <v>0</v>
      </c>
      <c r="D20" s="52">
        <v>0</v>
      </c>
      <c r="E20" s="52">
        <v>0</v>
      </c>
      <c r="F20" s="52">
        <v>0</v>
      </c>
      <c r="G20" s="52">
        <v>0</v>
      </c>
      <c r="H20" s="52">
        <v>0</v>
      </c>
      <c r="I20" s="52">
        <v>0</v>
      </c>
      <c r="J20" s="52">
        <v>0</v>
      </c>
      <c r="K20" s="52">
        <v>0</v>
      </c>
      <c r="L20" s="52">
        <v>0</v>
      </c>
      <c r="M20" s="52">
        <v>0</v>
      </c>
      <c r="N20" s="56">
        <f>SUM(B20:M20)</f>
        <v>0</v>
      </c>
      <c r="O20" s="55"/>
      <c r="P20" s="215"/>
      <c r="Q20" s="215"/>
      <c r="R20" s="215"/>
      <c r="S20" s="215"/>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row>
    <row r="21" spans="1:183" ht="11.25" customHeight="1">
      <c r="A21" s="64" t="s">
        <v>44</v>
      </c>
      <c r="B21" s="56">
        <f>SUM(B22:B26)</f>
        <v>0</v>
      </c>
      <c r="C21" s="56">
        <f>SUM(C22:C26)</f>
        <v>0</v>
      </c>
      <c r="D21" s="56">
        <f>SUM(D22:D26)</f>
        <v>0</v>
      </c>
      <c r="E21" s="56">
        <f>SUM(E22:E26)</f>
        <v>0</v>
      </c>
      <c r="F21" s="56">
        <f>SUM(F22:F26)</f>
        <v>0</v>
      </c>
      <c r="G21" s="56">
        <f>SUM(G22:G26)</f>
        <v>0</v>
      </c>
      <c r="H21" s="56">
        <f>SUM(H22:H26)</f>
        <v>0</v>
      </c>
      <c r="I21" s="56">
        <f>SUM(I22:I26)</f>
        <v>0</v>
      </c>
      <c r="J21" s="56">
        <f>SUM(J22:J26)</f>
        <v>0</v>
      </c>
      <c r="K21" s="56">
        <f>SUM(K22:K26)</f>
        <v>0</v>
      </c>
      <c r="L21" s="56">
        <f>SUM(L22:L26)</f>
        <v>93662.74</v>
      </c>
      <c r="M21" s="56">
        <f>SUM(M22:M26)</f>
        <v>0</v>
      </c>
      <c r="N21" s="56">
        <f>SUM(N22:N26)</f>
        <v>93662.74</v>
      </c>
      <c r="O21" s="56">
        <f>SUM(O22:O26)</f>
        <v>0</v>
      </c>
      <c r="P21" s="215"/>
      <c r="Q21" s="215"/>
      <c r="R21" s="215"/>
      <c r="S21" s="215"/>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row>
    <row r="22" spans="1:183" ht="11.25" customHeight="1">
      <c r="A22" s="65" t="s">
        <v>45</v>
      </c>
      <c r="B22" s="52"/>
      <c r="C22" s="52"/>
      <c r="D22" s="52"/>
      <c r="E22" s="52"/>
      <c r="F22" s="52"/>
      <c r="G22" s="52"/>
      <c r="H22" s="52"/>
      <c r="I22" s="52"/>
      <c r="J22" s="52"/>
      <c r="K22" s="52"/>
      <c r="L22" s="52"/>
      <c r="M22" s="52"/>
      <c r="N22" s="54">
        <f>SUM(B22:M22)</f>
        <v>0</v>
      </c>
      <c r="O22" s="55"/>
      <c r="P22" s="215"/>
      <c r="Q22" s="215"/>
      <c r="R22" s="215"/>
      <c r="S22" s="215"/>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row>
    <row r="23" spans="1:183" ht="11.25" customHeight="1">
      <c r="A23" s="65" t="s">
        <v>46</v>
      </c>
      <c r="B23" s="52"/>
      <c r="C23" s="52"/>
      <c r="D23" s="52"/>
      <c r="E23" s="52"/>
      <c r="F23" s="52"/>
      <c r="G23" s="52"/>
      <c r="H23" s="52"/>
      <c r="I23" s="52"/>
      <c r="J23" s="52"/>
      <c r="K23" s="52"/>
      <c r="L23" s="52"/>
      <c r="M23" s="52"/>
      <c r="N23" s="54">
        <f>SUM(B23:M23)</f>
        <v>0</v>
      </c>
      <c r="O23" s="55"/>
      <c r="P23" s="215">
        <f>IF(A$8=Q23,1,0)</f>
        <v>0</v>
      </c>
      <c r="Q23" s="215" t="s">
        <v>124</v>
      </c>
      <c r="R23" s="215"/>
      <c r="S23" s="215"/>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row>
    <row r="24" spans="1:183" ht="11.25" customHeight="1">
      <c r="A24" s="65" t="s">
        <v>125</v>
      </c>
      <c r="B24" s="52"/>
      <c r="C24" s="52"/>
      <c r="D24" s="52"/>
      <c r="E24" s="52"/>
      <c r="F24" s="52"/>
      <c r="G24" s="52"/>
      <c r="H24" s="52"/>
      <c r="I24" s="52"/>
      <c r="J24" s="52"/>
      <c r="K24" s="52"/>
      <c r="L24" s="52">
        <v>93662.74</v>
      </c>
      <c r="M24" s="52"/>
      <c r="N24" s="54">
        <f>SUM(B24:M24)</f>
        <v>93662.74</v>
      </c>
      <c r="O24" s="55"/>
      <c r="P24" s="215"/>
      <c r="Q24" s="215" t="s">
        <v>8</v>
      </c>
      <c r="R24" s="215"/>
      <c r="S24" s="215"/>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182"/>
      <c r="ED24" s="182"/>
      <c r="EE24" s="182"/>
      <c r="EF24" s="182"/>
      <c r="EG24" s="182"/>
      <c r="EH24" s="182"/>
      <c r="EI24" s="182"/>
      <c r="EJ24" s="182"/>
      <c r="EK24" s="182"/>
      <c r="EL24" s="182"/>
      <c r="EM24" s="182"/>
      <c r="EN24" s="182"/>
      <c r="EO24" s="182"/>
      <c r="EP24" s="182"/>
      <c r="EQ24" s="182"/>
      <c r="ER24" s="182"/>
      <c r="ES24" s="182"/>
      <c r="ET24" s="182"/>
      <c r="EU24" s="182"/>
      <c r="EV24" s="182"/>
      <c r="EW24" s="182"/>
      <c r="EX24" s="182"/>
      <c r="EY24" s="182"/>
      <c r="EZ24" s="182"/>
      <c r="FA24" s="182"/>
      <c r="FB24" s="182"/>
      <c r="FC24" s="182"/>
      <c r="FD24" s="182"/>
      <c r="FE24" s="182"/>
      <c r="FF24" s="182"/>
      <c r="FG24" s="182"/>
      <c r="FH24" s="182"/>
      <c r="FI24" s="182"/>
      <c r="FJ24" s="182"/>
      <c r="FK24" s="182"/>
      <c r="FL24" s="182"/>
      <c r="FM24" s="182"/>
      <c r="FN24" s="182"/>
      <c r="FO24" s="182"/>
      <c r="FP24" s="182"/>
      <c r="FQ24" s="182"/>
      <c r="FR24" s="182"/>
      <c r="FS24" s="182"/>
      <c r="FT24" s="182"/>
      <c r="FU24" s="182"/>
      <c r="FV24" s="182"/>
      <c r="FW24" s="182"/>
      <c r="FX24" s="182"/>
      <c r="FY24" s="182"/>
      <c r="FZ24" s="182"/>
      <c r="GA24" s="182"/>
    </row>
    <row r="25" spans="1:183" ht="11.25" customHeight="1">
      <c r="A25" s="65" t="s">
        <v>126</v>
      </c>
      <c r="B25" s="52"/>
      <c r="C25" s="52"/>
      <c r="D25" s="52"/>
      <c r="E25" s="52"/>
      <c r="F25" s="52"/>
      <c r="G25" s="52"/>
      <c r="H25" s="52"/>
      <c r="I25" s="52"/>
      <c r="J25" s="52"/>
      <c r="K25" s="52"/>
      <c r="L25" s="52"/>
      <c r="M25" s="52"/>
      <c r="N25" s="54">
        <f>SUM(B25:M25)</f>
        <v>0</v>
      </c>
      <c r="O25" s="55"/>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182"/>
      <c r="ED25" s="182"/>
      <c r="EE25" s="182"/>
      <c r="EF25" s="182"/>
      <c r="EG25" s="182"/>
      <c r="EH25" s="182"/>
      <c r="EI25" s="182"/>
      <c r="EJ25" s="182"/>
      <c r="EK25" s="182"/>
      <c r="EL25" s="182"/>
      <c r="EM25" s="182"/>
      <c r="EN25" s="182"/>
      <c r="EO25" s="182"/>
      <c r="EP25" s="182"/>
      <c r="EQ25" s="182"/>
      <c r="ER25" s="182"/>
      <c r="ES25" s="182"/>
      <c r="ET25" s="182"/>
      <c r="EU25" s="182"/>
      <c r="EV25" s="182"/>
      <c r="EW25" s="182"/>
      <c r="EX25" s="182"/>
      <c r="EY25" s="182"/>
      <c r="EZ25" s="182"/>
      <c r="FA25" s="182"/>
      <c r="FB25" s="182"/>
      <c r="FC25" s="182"/>
      <c r="FD25" s="182"/>
      <c r="FE25" s="182"/>
      <c r="FF25" s="182"/>
      <c r="FG25" s="182"/>
      <c r="FH25" s="182"/>
      <c r="FI25" s="182"/>
      <c r="FJ25" s="182"/>
      <c r="FK25" s="182"/>
      <c r="FL25" s="182"/>
      <c r="FM25" s="182"/>
      <c r="FN25" s="182"/>
      <c r="FO25" s="182"/>
      <c r="FP25" s="182"/>
      <c r="FQ25" s="182"/>
      <c r="FR25" s="182"/>
      <c r="FS25" s="182"/>
      <c r="FT25" s="182"/>
      <c r="FU25" s="182"/>
      <c r="FV25" s="182"/>
      <c r="FW25" s="182"/>
      <c r="FX25" s="182"/>
      <c r="FY25" s="182"/>
      <c r="FZ25" s="182"/>
      <c r="GA25" s="182"/>
    </row>
    <row r="26" spans="1:183" ht="11.25" customHeight="1">
      <c r="A26" s="57" t="s">
        <v>49</v>
      </c>
      <c r="B26" s="52"/>
      <c r="C26" s="52"/>
      <c r="D26" s="52"/>
      <c r="E26" s="52"/>
      <c r="F26" s="52"/>
      <c r="G26" s="52"/>
      <c r="H26" s="52"/>
      <c r="I26" s="52"/>
      <c r="J26" s="52"/>
      <c r="K26" s="52"/>
      <c r="L26" s="52"/>
      <c r="M26" s="52"/>
      <c r="N26" s="54">
        <f>SUM(B26:M26)</f>
        <v>0</v>
      </c>
      <c r="O26" s="55"/>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2"/>
      <c r="FA26" s="182"/>
      <c r="FB26" s="182"/>
      <c r="FC26" s="182"/>
      <c r="FD26" s="182"/>
      <c r="FE26" s="182"/>
      <c r="FF26" s="182"/>
      <c r="FG26" s="182"/>
      <c r="FH26" s="182"/>
      <c r="FI26" s="182"/>
      <c r="FJ26" s="182"/>
      <c r="FK26" s="182"/>
      <c r="FL26" s="182"/>
      <c r="FM26" s="182"/>
      <c r="FN26" s="182"/>
      <c r="FO26" s="182"/>
      <c r="FP26" s="182"/>
      <c r="FQ26" s="182"/>
      <c r="FR26" s="182"/>
      <c r="FS26" s="182"/>
      <c r="FT26" s="182"/>
      <c r="FU26" s="182"/>
      <c r="FV26" s="182"/>
      <c r="FW26" s="182"/>
      <c r="FX26" s="182"/>
      <c r="FY26" s="182"/>
      <c r="FZ26" s="182"/>
      <c r="GA26" s="182"/>
    </row>
    <row r="27" spans="1:183" ht="11.25" customHeight="1">
      <c r="A27" s="64" t="s">
        <v>50</v>
      </c>
      <c r="B27" s="58">
        <f>B17-B21</f>
        <v>0</v>
      </c>
      <c r="C27" s="58">
        <f>C17-C21</f>
        <v>0</v>
      </c>
      <c r="D27" s="58">
        <f>D17-D21</f>
        <v>0</v>
      </c>
      <c r="E27" s="58">
        <f>E17-E21</f>
        <v>0</v>
      </c>
      <c r="F27" s="58">
        <f>F17-F21</f>
        <v>0</v>
      </c>
      <c r="G27" s="58">
        <f>G17-G21</f>
        <v>0</v>
      </c>
      <c r="H27" s="58">
        <f>H17-H21</f>
        <v>201253.69</v>
      </c>
      <c r="I27" s="58">
        <f>I17-I21</f>
        <v>1905314.84</v>
      </c>
      <c r="J27" s="58">
        <f>J17-J21</f>
        <v>2726432.35</v>
      </c>
      <c r="K27" s="58">
        <f>K17-K21</f>
        <v>2234441.77</v>
      </c>
      <c r="L27" s="58">
        <f>L17-L21</f>
        <v>2140686.86</v>
      </c>
      <c r="M27" s="58">
        <f>M17-M21</f>
        <v>2729938.53</v>
      </c>
      <c r="N27" s="59">
        <f>N17-N21</f>
        <v>11938068.039999999</v>
      </c>
      <c r="O27" s="60">
        <f>O17-O21</f>
        <v>0</v>
      </c>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c r="DP27" s="182"/>
      <c r="DQ27" s="182"/>
      <c r="DR27" s="182"/>
      <c r="DS27" s="182"/>
      <c r="DT27" s="182"/>
      <c r="DU27" s="182"/>
      <c r="DV27" s="182"/>
      <c r="DW27" s="182"/>
      <c r="DX27" s="182"/>
      <c r="DY27" s="182"/>
      <c r="DZ27" s="182"/>
      <c r="EA27" s="182"/>
      <c r="EB27" s="182"/>
      <c r="EC27" s="182"/>
      <c r="ED27" s="182"/>
      <c r="EE27" s="182"/>
      <c r="EF27" s="182"/>
      <c r="EG27" s="182"/>
      <c r="EH27" s="182"/>
      <c r="EI27" s="182"/>
      <c r="EJ27" s="182"/>
      <c r="EK27" s="182"/>
      <c r="EL27" s="182"/>
      <c r="EM27" s="182"/>
      <c r="EN27" s="182"/>
      <c r="EO27" s="182"/>
      <c r="EP27" s="182"/>
      <c r="EQ27" s="182"/>
      <c r="ER27" s="182"/>
      <c r="ES27" s="182"/>
      <c r="ET27" s="182"/>
      <c r="EU27" s="182"/>
      <c r="EV27" s="182"/>
      <c r="EW27" s="182"/>
      <c r="EX27" s="182"/>
      <c r="EY27" s="182"/>
      <c r="EZ27" s="182"/>
      <c r="FA27" s="182"/>
      <c r="FB27" s="182"/>
      <c r="FC27" s="182"/>
      <c r="FD27" s="182"/>
      <c r="FE27" s="182"/>
      <c r="FF27" s="182"/>
      <c r="FG27" s="182"/>
      <c r="FH27" s="182"/>
      <c r="FI27" s="182"/>
      <c r="FJ27" s="182"/>
      <c r="FK27" s="182"/>
      <c r="FL27" s="182"/>
      <c r="FM27" s="182"/>
      <c r="FN27" s="182"/>
      <c r="FO27" s="182"/>
      <c r="FP27" s="182"/>
      <c r="FQ27" s="182"/>
      <c r="FR27" s="182"/>
      <c r="FS27" s="182"/>
      <c r="FT27" s="182"/>
      <c r="FU27" s="182"/>
      <c r="FV27" s="182"/>
      <c r="FW27" s="182"/>
      <c r="FX27" s="182"/>
      <c r="FY27" s="182"/>
      <c r="FZ27" s="182"/>
      <c r="GA27" s="182"/>
    </row>
    <row r="28" spans="1:183" ht="11.25" customHeight="1">
      <c r="A28" s="274" t="str">
        <f>IF(GA38&gt;0,"Você deixou de preencher dados na Planilha INFORMAÇÕES INICIAIS. Preencha os dados para que seja liberado o cálculo abaixo.","")</f>
        <v>Você deixou de preencher dados na Planilha INFORMAÇÕES INICIAIS. Preencha os dados para que seja liberado o cálculo abaixo.</v>
      </c>
      <c r="B28" s="274"/>
      <c r="C28" s="274"/>
      <c r="D28" s="274"/>
      <c r="E28" s="274"/>
      <c r="F28" s="274"/>
      <c r="G28" s="274"/>
      <c r="H28" s="274"/>
      <c r="I28" s="274"/>
      <c r="J28" s="274"/>
      <c r="K28" s="274"/>
      <c r="L28" s="274"/>
      <c r="M28" s="274"/>
      <c r="N28" s="274"/>
      <c r="O28" s="274"/>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c r="EN28" s="182"/>
      <c r="EO28" s="182"/>
      <c r="EP28" s="182"/>
      <c r="EQ28" s="182"/>
      <c r="ER28" s="182"/>
      <c r="ES28" s="182"/>
      <c r="ET28" s="182"/>
      <c r="EU28" s="182"/>
      <c r="EV28" s="182"/>
      <c r="EW28" s="182"/>
      <c r="EX28" s="182"/>
      <c r="EY28" s="182"/>
      <c r="EZ28" s="182"/>
      <c r="FA28" s="182"/>
      <c r="FB28" s="182"/>
      <c r="FC28" s="182"/>
      <c r="FD28" s="182"/>
      <c r="FE28" s="182"/>
      <c r="FF28" s="182"/>
      <c r="FG28" s="182"/>
      <c r="FH28" s="182"/>
      <c r="FI28" s="182"/>
      <c r="FJ28" s="182"/>
      <c r="FK28" s="182"/>
      <c r="FL28" s="182"/>
      <c r="FM28" s="182"/>
      <c r="FN28" s="182"/>
      <c r="FO28" s="182"/>
      <c r="FP28" s="182"/>
      <c r="FQ28" s="182"/>
      <c r="FR28" s="182"/>
      <c r="FS28" s="182"/>
      <c r="FT28" s="182"/>
      <c r="FU28" s="182"/>
      <c r="FV28" s="182"/>
      <c r="FW28" s="182"/>
      <c r="FX28" s="182"/>
      <c r="FY28" s="182"/>
      <c r="FZ28" s="182"/>
      <c r="GA28" s="182"/>
    </row>
    <row r="29" spans="1:183" ht="11.25" customHeight="1">
      <c r="A29" s="256" t="s">
        <v>51</v>
      </c>
      <c r="B29" s="256"/>
      <c r="C29" s="256"/>
      <c r="D29" s="256"/>
      <c r="E29" s="256"/>
      <c r="F29" s="275" t="s">
        <v>52</v>
      </c>
      <c r="G29" s="275"/>
      <c r="H29" s="275"/>
      <c r="I29" s="275"/>
      <c r="J29" s="275"/>
      <c r="K29" s="275"/>
      <c r="L29" s="275"/>
      <c r="M29" s="276" t="s">
        <v>53</v>
      </c>
      <c r="N29" s="276"/>
      <c r="O29" s="276"/>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2"/>
      <c r="EF29" s="182"/>
      <c r="EG29" s="182"/>
      <c r="EH29" s="182"/>
      <c r="EI29" s="182"/>
      <c r="EJ29" s="182"/>
      <c r="EK29" s="182"/>
      <c r="EL29" s="182"/>
      <c r="EM29" s="182"/>
      <c r="EN29" s="182"/>
      <c r="EO29" s="182"/>
      <c r="EP29" s="182"/>
      <c r="EQ29" s="182"/>
      <c r="ER29" s="182"/>
      <c r="ES29" s="182"/>
      <c r="ET29" s="182"/>
      <c r="EU29" s="182"/>
      <c r="EV29" s="182"/>
      <c r="EW29" s="182"/>
      <c r="EX29" s="182"/>
      <c r="EY29" s="182"/>
      <c r="EZ29" s="182"/>
      <c r="FA29" s="182"/>
      <c r="FB29" s="182"/>
      <c r="FC29" s="182"/>
      <c r="FD29" s="182"/>
      <c r="FE29" s="182"/>
      <c r="FF29" s="182"/>
      <c r="FG29" s="182"/>
      <c r="FH29" s="182"/>
      <c r="FI29" s="182"/>
      <c r="FJ29" s="182"/>
      <c r="FK29" s="182"/>
      <c r="FL29" s="182"/>
      <c r="FM29" s="182"/>
      <c r="FN29" s="182"/>
      <c r="FO29" s="182"/>
      <c r="FP29" s="182"/>
      <c r="FQ29" s="182"/>
      <c r="FR29" s="182"/>
      <c r="FS29" s="182"/>
      <c r="FT29" s="182"/>
      <c r="FU29" s="182"/>
      <c r="FV29" s="182"/>
      <c r="FW29" s="182"/>
      <c r="FX29" s="182"/>
      <c r="FY29" s="182"/>
      <c r="FZ29" s="182"/>
      <c r="GA29" s="182"/>
    </row>
    <row r="30" spans="1:183" ht="11.25" customHeight="1">
      <c r="A30" s="90" t="s">
        <v>54</v>
      </c>
      <c r="B30" s="25"/>
      <c r="C30" s="25"/>
      <c r="D30" s="25"/>
      <c r="E30" s="25"/>
      <c r="F30" s="324">
        <v>20399180.629999999</v>
      </c>
      <c r="G30" s="269"/>
      <c r="H30" s="269"/>
      <c r="I30" s="269"/>
      <c r="J30" s="269"/>
      <c r="K30" s="269"/>
      <c r="L30" s="269"/>
      <c r="M30" s="270" t="s">
        <v>127</v>
      </c>
      <c r="N30" s="270"/>
      <c r="O30" s="270"/>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82"/>
      <c r="EJ30" s="182"/>
      <c r="EK30" s="182"/>
      <c r="EL30" s="182"/>
      <c r="EM30" s="182"/>
      <c r="EN30" s="182"/>
      <c r="EO30" s="182"/>
      <c r="EP30" s="182"/>
      <c r="EQ30" s="182"/>
      <c r="ER30" s="182"/>
      <c r="ES30" s="182"/>
      <c r="ET30" s="182"/>
      <c r="EU30" s="182"/>
      <c r="EV30" s="182"/>
      <c r="EW30" s="182"/>
      <c r="EX30" s="182"/>
      <c r="EY30" s="182"/>
      <c r="EZ30" s="182"/>
      <c r="FA30" s="182"/>
      <c r="FB30" s="182"/>
      <c r="FC30" s="182"/>
      <c r="FD30" s="182"/>
      <c r="FE30" s="182"/>
      <c r="FF30" s="182"/>
      <c r="FG30" s="182"/>
      <c r="FH30" s="182"/>
      <c r="FI30" s="182"/>
      <c r="FJ30" s="182"/>
      <c r="FK30" s="182"/>
      <c r="FL30" s="182"/>
      <c r="FM30" s="182"/>
      <c r="FN30" s="182"/>
      <c r="FO30" s="182"/>
      <c r="FP30" s="182"/>
      <c r="FQ30" s="182"/>
      <c r="FR30" s="182"/>
      <c r="FS30" s="182"/>
      <c r="FT30" s="182"/>
      <c r="FU30" s="182"/>
      <c r="FV30" s="182"/>
      <c r="FW30" s="182"/>
      <c r="FX30" s="182"/>
      <c r="FY30" s="182"/>
      <c r="FZ30" s="182"/>
      <c r="GA30" s="182"/>
    </row>
    <row r="31" spans="1:183" s="61" customFormat="1" ht="11.25" customHeight="1">
      <c r="A31" s="90" t="s">
        <v>128</v>
      </c>
      <c r="B31" s="25">
        <v>20399180.629999999</v>
      </c>
      <c r="C31" s="25"/>
      <c r="D31" s="25"/>
      <c r="E31" s="25"/>
      <c r="F31" s="269"/>
      <c r="G31" s="269"/>
      <c r="H31" s="269"/>
      <c r="I31" s="269"/>
      <c r="J31" s="269"/>
      <c r="K31" s="269"/>
      <c r="L31" s="269"/>
      <c r="M31" s="270" t="s">
        <v>127</v>
      </c>
      <c r="N31" s="270"/>
      <c r="O31" s="270"/>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82"/>
      <c r="CS31" s="182"/>
      <c r="CT31" s="182"/>
      <c r="CU31" s="182"/>
      <c r="CV31" s="182"/>
      <c r="CW31" s="182"/>
      <c r="CX31" s="182"/>
      <c r="CY31" s="182"/>
      <c r="CZ31" s="182"/>
      <c r="DA31" s="182"/>
      <c r="DB31" s="182"/>
      <c r="DC31" s="182"/>
      <c r="DD31" s="182"/>
      <c r="DE31" s="182"/>
      <c r="DF31" s="182"/>
      <c r="DG31" s="182"/>
      <c r="DH31" s="182"/>
      <c r="DI31" s="182"/>
      <c r="DJ31" s="182"/>
      <c r="DK31" s="182"/>
      <c r="DL31" s="182"/>
      <c r="DM31" s="182"/>
      <c r="DN31" s="182"/>
      <c r="DO31" s="182"/>
      <c r="DP31" s="182"/>
      <c r="DQ31" s="182"/>
      <c r="DR31" s="182"/>
      <c r="DS31" s="182"/>
      <c r="DT31" s="182"/>
      <c r="DU31" s="182"/>
      <c r="DV31" s="182"/>
      <c r="DW31" s="182"/>
      <c r="DX31" s="182"/>
      <c r="DY31" s="182"/>
      <c r="DZ31" s="182"/>
      <c r="EA31" s="182"/>
      <c r="EB31" s="182"/>
      <c r="EC31" s="182"/>
      <c r="ED31" s="182"/>
      <c r="EE31" s="182"/>
      <c r="EF31" s="182"/>
      <c r="EG31" s="182"/>
      <c r="EH31" s="182"/>
      <c r="EI31" s="182"/>
      <c r="EJ31" s="182"/>
      <c r="EK31" s="182"/>
      <c r="EL31" s="182"/>
      <c r="EM31" s="182"/>
      <c r="EN31" s="182"/>
      <c r="EO31" s="182"/>
      <c r="EP31" s="182"/>
      <c r="EQ31" s="182"/>
      <c r="ER31" s="182"/>
      <c r="ES31" s="182"/>
      <c r="ET31" s="182"/>
      <c r="EU31" s="182"/>
      <c r="EV31" s="182"/>
      <c r="EW31" s="182"/>
      <c r="EX31" s="182"/>
      <c r="EY31" s="182"/>
      <c r="EZ31" s="182"/>
      <c r="FA31" s="182"/>
      <c r="FB31" s="182"/>
      <c r="FC31" s="182"/>
      <c r="FD31" s="182"/>
      <c r="FE31" s="182"/>
      <c r="FF31" s="182"/>
      <c r="FG31" s="182"/>
      <c r="FH31" s="182"/>
      <c r="FI31" s="182"/>
      <c r="FJ31" s="182"/>
      <c r="FK31" s="182"/>
      <c r="FL31" s="182"/>
      <c r="FM31" s="182"/>
      <c r="FN31" s="182"/>
      <c r="FO31" s="182"/>
      <c r="FP31" s="182"/>
      <c r="FQ31" s="182"/>
      <c r="FR31" s="182"/>
      <c r="FS31" s="182"/>
      <c r="FT31" s="182"/>
      <c r="FU31" s="182"/>
      <c r="FV31" s="182"/>
      <c r="FW31" s="182"/>
      <c r="FX31" s="182"/>
      <c r="FY31" s="182"/>
      <c r="FZ31" s="182"/>
      <c r="GA31" s="182"/>
    </row>
    <row r="32" spans="1:183" s="61" customFormat="1" ht="11.25" customHeight="1">
      <c r="A32" s="102" t="s">
        <v>57</v>
      </c>
      <c r="B32" s="25"/>
      <c r="C32" s="25"/>
      <c r="D32" s="25"/>
      <c r="E32" s="25"/>
      <c r="F32" s="271">
        <f>IF(F30="","",F30-ABS(F31))</f>
        <v>20399180.629999999</v>
      </c>
      <c r="G32" s="271"/>
      <c r="H32" s="271"/>
      <c r="I32" s="271"/>
      <c r="J32" s="271"/>
      <c r="K32" s="271"/>
      <c r="L32" s="271"/>
      <c r="M32" s="270" t="s">
        <v>127</v>
      </c>
      <c r="N32" s="270"/>
      <c r="O32" s="270"/>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c r="EI32" s="182"/>
      <c r="EJ32" s="182"/>
      <c r="EK32" s="182"/>
      <c r="EL32" s="182"/>
      <c r="EM32" s="182"/>
      <c r="EN32" s="182"/>
      <c r="EO32" s="182"/>
      <c r="EP32" s="182"/>
      <c r="EQ32" s="182"/>
      <c r="ER32" s="182"/>
      <c r="ES32" s="182"/>
      <c r="ET32" s="182"/>
      <c r="EU32" s="182"/>
      <c r="EV32" s="182"/>
      <c r="EW32" s="182"/>
      <c r="EX32" s="182"/>
      <c r="EY32" s="182"/>
      <c r="EZ32" s="182"/>
      <c r="FA32" s="182"/>
      <c r="FB32" s="182"/>
      <c r="FC32" s="182"/>
      <c r="FD32" s="182"/>
      <c r="FE32" s="182"/>
      <c r="FF32" s="182"/>
      <c r="FG32" s="182"/>
      <c r="FH32" s="182"/>
      <c r="FI32" s="182"/>
      <c r="FJ32" s="182"/>
      <c r="FK32" s="182"/>
      <c r="FL32" s="182"/>
      <c r="FM32" s="182"/>
      <c r="FN32" s="182"/>
      <c r="FO32" s="182"/>
      <c r="FP32" s="182"/>
      <c r="FQ32" s="182"/>
      <c r="FR32" s="182"/>
      <c r="FS32" s="182"/>
      <c r="FT32" s="182"/>
      <c r="FU32" s="182"/>
      <c r="FV32" s="182"/>
      <c r="FW32" s="182"/>
      <c r="FX32" s="182"/>
      <c r="FY32" s="182"/>
      <c r="FZ32" s="182"/>
      <c r="GA32" s="182"/>
    </row>
    <row r="33" spans="1:183" ht="11.25" customHeight="1">
      <c r="A33" s="27" t="s">
        <v>58</v>
      </c>
      <c r="B33" s="216"/>
      <c r="C33" s="216"/>
      <c r="D33" s="216"/>
      <c r="E33" s="216"/>
      <c r="F33" s="272" t="str">
        <f>IF(GA38&gt;0,"PREENCHA OS DADOS DA PLANILHA",IF(P7=1,IF(A8=Q23,+N27+O27,N27),"SELECIONE UM PERÍODO"))</f>
        <v>PREENCHA OS DADOS DA PLANILHA</v>
      </c>
      <c r="G33" s="272"/>
      <c r="H33" s="272"/>
      <c r="I33" s="272"/>
      <c r="J33" s="272"/>
      <c r="K33" s="272"/>
      <c r="L33" s="272"/>
      <c r="M33" s="273" t="str">
        <f>IF(GA38&gt;0,"INFORMAÇÕES INICIAIS",IF(P7=1,IF(F30="",0,IF(F30=0,0,F33/F30)),""))</f>
        <v>INFORMAÇÕES INICIAIS</v>
      </c>
      <c r="N33" s="273"/>
      <c r="O33" s="273"/>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c r="EN33" s="182"/>
      <c r="EO33" s="182"/>
      <c r="EP33" s="182"/>
      <c r="EQ33" s="182"/>
      <c r="ER33" s="182"/>
      <c r="ES33" s="182"/>
      <c r="ET33" s="182"/>
      <c r="EU33" s="182"/>
      <c r="EV33" s="182"/>
      <c r="EW33" s="182"/>
      <c r="EX33" s="182"/>
      <c r="EY33" s="182"/>
      <c r="EZ33" s="182"/>
      <c r="FA33" s="182"/>
      <c r="FB33" s="182"/>
      <c r="FC33" s="182"/>
      <c r="FD33" s="182"/>
      <c r="FE33" s="182"/>
      <c r="FF33" s="182"/>
      <c r="FG33" s="182"/>
      <c r="FH33" s="182"/>
      <c r="FI33" s="182"/>
      <c r="FJ33" s="182"/>
      <c r="FK33" s="182"/>
      <c r="FL33" s="182"/>
      <c r="FM33" s="182"/>
      <c r="FN33" s="182"/>
      <c r="FO33" s="182"/>
      <c r="FP33" s="182"/>
      <c r="FQ33" s="182"/>
      <c r="FR33" s="182"/>
      <c r="FS33" s="182"/>
      <c r="FT33" s="182"/>
      <c r="FU33" s="182"/>
      <c r="FV33" s="182"/>
      <c r="FW33" s="182"/>
      <c r="FX33" s="182"/>
      <c r="FY33" s="182"/>
      <c r="FZ33" s="182"/>
      <c r="GA33" s="182"/>
    </row>
    <row r="34" spans="1:183" ht="11.25" customHeight="1">
      <c r="A34" s="323" t="s">
        <v>59</v>
      </c>
      <c r="B34" s="323"/>
      <c r="C34" s="323"/>
      <c r="D34" s="323"/>
      <c r="E34" s="323"/>
      <c r="F34" s="267">
        <f>IF(F$30="","",IF(F$30=0,0,+F$30*M34))</f>
        <v>11015557.540200001</v>
      </c>
      <c r="G34" s="267"/>
      <c r="H34" s="267"/>
      <c r="I34" s="267"/>
      <c r="J34" s="267"/>
      <c r="K34" s="267"/>
      <c r="L34" s="267"/>
      <c r="M34" s="268">
        <v>0.54</v>
      </c>
      <c r="N34" s="268"/>
      <c r="O34" s="268"/>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c r="EN34" s="182"/>
      <c r="EO34" s="182"/>
      <c r="EP34" s="182"/>
      <c r="EQ34" s="182"/>
      <c r="ER34" s="182"/>
      <c r="ES34" s="182"/>
      <c r="ET34" s="182"/>
      <c r="EU34" s="182"/>
      <c r="EV34" s="182"/>
      <c r="EW34" s="182"/>
      <c r="EX34" s="182"/>
      <c r="EY34" s="182"/>
      <c r="EZ34" s="182"/>
      <c r="FA34" s="182"/>
      <c r="FB34" s="182"/>
      <c r="FC34" s="182"/>
      <c r="FD34" s="182"/>
      <c r="FE34" s="182"/>
      <c r="FF34" s="182"/>
      <c r="FG34" s="182"/>
      <c r="FH34" s="182"/>
      <c r="FI34" s="182"/>
      <c r="FJ34" s="182"/>
      <c r="FK34" s="182"/>
      <c r="FL34" s="182"/>
      <c r="FM34" s="182"/>
      <c r="FN34" s="182"/>
      <c r="FO34" s="182"/>
      <c r="FP34" s="182"/>
      <c r="FQ34" s="182"/>
      <c r="FR34" s="182"/>
      <c r="FS34" s="182"/>
      <c r="FT34" s="182"/>
      <c r="FU34" s="182"/>
      <c r="FV34" s="182"/>
      <c r="FW34" s="182"/>
      <c r="FX34" s="182"/>
      <c r="FY34" s="182"/>
      <c r="FZ34" s="182"/>
      <c r="GA34" s="182"/>
    </row>
    <row r="35" spans="1:183" ht="11.25" customHeight="1">
      <c r="A35" s="90" t="s">
        <v>60</v>
      </c>
      <c r="B35" s="90"/>
      <c r="C35" s="90"/>
      <c r="D35" s="90"/>
      <c r="E35" s="90"/>
      <c r="F35" s="267">
        <f>IF(F$30="","",IF(F$30=0,0,+F$30*M35))</f>
        <v>10464779.66319</v>
      </c>
      <c r="G35" s="267"/>
      <c r="H35" s="267"/>
      <c r="I35" s="267"/>
      <c r="J35" s="267"/>
      <c r="K35" s="267"/>
      <c r="L35" s="267"/>
      <c r="M35" s="268">
        <f>+M34*0.95</f>
        <v>0.51300000000000001</v>
      </c>
      <c r="N35" s="268"/>
      <c r="O35" s="268"/>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c r="EN35" s="182"/>
      <c r="EO35" s="182"/>
      <c r="EP35" s="182"/>
      <c r="EQ35" s="182"/>
      <c r="ER35" s="182"/>
      <c r="ES35" s="182"/>
      <c r="ET35" s="182"/>
      <c r="EU35" s="182"/>
      <c r="EV35" s="182"/>
      <c r="EW35" s="182"/>
      <c r="EX35" s="182"/>
      <c r="EY35" s="182"/>
      <c r="EZ35" s="182"/>
      <c r="FA35" s="182"/>
      <c r="FB35" s="182"/>
      <c r="FC35" s="182"/>
      <c r="FD35" s="182"/>
      <c r="FE35" s="182"/>
      <c r="FF35" s="182"/>
      <c r="FG35" s="182"/>
      <c r="FH35" s="182"/>
      <c r="FI35" s="182"/>
      <c r="FJ35" s="182"/>
      <c r="FK35" s="182"/>
      <c r="FL35" s="182"/>
      <c r="FM35" s="182"/>
      <c r="FN35" s="182"/>
      <c r="FO35" s="182"/>
      <c r="FP35" s="182"/>
      <c r="FQ35" s="182"/>
      <c r="FR35" s="182"/>
      <c r="FS35" s="182"/>
      <c r="FT35" s="182"/>
      <c r="FU35" s="182"/>
      <c r="FV35" s="182"/>
      <c r="FW35" s="182"/>
      <c r="FX35" s="182"/>
      <c r="FY35" s="182"/>
      <c r="FZ35" s="182"/>
      <c r="GA35" s="182"/>
    </row>
    <row r="36" spans="1:183" ht="11.25" customHeight="1">
      <c r="A36" s="90" t="s">
        <v>61</v>
      </c>
      <c r="B36" s="90"/>
      <c r="C36" s="90"/>
      <c r="D36" s="90"/>
      <c r="E36" s="90"/>
      <c r="F36" s="267">
        <f>IF(F$30="","",IF(F$30=0,0,+F$30*M36))</f>
        <v>9914001.7861800008</v>
      </c>
      <c r="G36" s="267"/>
      <c r="H36" s="267"/>
      <c r="I36" s="267"/>
      <c r="J36" s="267"/>
      <c r="K36" s="267"/>
      <c r="L36" s="267"/>
      <c r="M36" s="268">
        <f>+M34*0.9</f>
        <v>0.48600000000000004</v>
      </c>
      <c r="N36" s="268"/>
      <c r="O36" s="268"/>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c r="EN36" s="182"/>
      <c r="EO36" s="182"/>
      <c r="EP36" s="182"/>
      <c r="EQ36" s="182"/>
      <c r="ER36" s="182"/>
      <c r="ES36" s="182"/>
      <c r="ET36" s="182"/>
      <c r="EU36" s="182"/>
      <c r="EV36" s="182"/>
      <c r="EW36" s="182"/>
      <c r="EX36" s="182"/>
      <c r="EY36" s="182"/>
      <c r="EZ36" s="182"/>
      <c r="FA36" s="182"/>
      <c r="FB36" s="182"/>
      <c r="FC36" s="182"/>
      <c r="FD36" s="182"/>
      <c r="FE36" s="182"/>
      <c r="FF36" s="182"/>
      <c r="FG36" s="182"/>
      <c r="FH36" s="182"/>
      <c r="FI36" s="182"/>
      <c r="FJ36" s="182"/>
      <c r="FK36" s="182"/>
      <c r="FL36" s="182"/>
      <c r="FM36" s="182"/>
      <c r="FN36" s="182"/>
      <c r="FO36" s="182"/>
      <c r="FP36" s="182"/>
      <c r="FQ36" s="182"/>
      <c r="FR36" s="182"/>
      <c r="FS36" s="182"/>
      <c r="FT36" s="182"/>
      <c r="FU36" s="182"/>
      <c r="FV36" s="182"/>
      <c r="FW36" s="182"/>
      <c r="FX36" s="182"/>
      <c r="FY36" s="182"/>
      <c r="FZ36" s="182"/>
      <c r="GA36" s="182"/>
    </row>
    <row r="37" spans="1:183" ht="11.25" customHeight="1">
      <c r="A37" s="30" t="s">
        <v>62</v>
      </c>
      <c r="B37" s="30"/>
      <c r="C37" s="30"/>
      <c r="D37" s="30"/>
      <c r="E37" s="30"/>
      <c r="F37" s="64"/>
      <c r="G37" s="64"/>
      <c r="H37" s="64"/>
      <c r="I37" s="64"/>
      <c r="J37" s="64"/>
      <c r="K37" s="64"/>
      <c r="L37" s="64"/>
      <c r="M37" s="64"/>
      <c r="N37" s="64"/>
      <c r="O37" s="64"/>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182"/>
      <c r="DP37" s="182"/>
      <c r="DQ37" s="182"/>
      <c r="DR37" s="182"/>
      <c r="DS37" s="182"/>
      <c r="DT37" s="182"/>
      <c r="DU37" s="182"/>
      <c r="DV37" s="182"/>
      <c r="DW37" s="182"/>
      <c r="DX37" s="182"/>
      <c r="DY37" s="182"/>
      <c r="DZ37" s="182"/>
      <c r="EA37" s="182"/>
      <c r="EB37" s="182"/>
      <c r="EC37" s="182"/>
      <c r="ED37" s="182"/>
      <c r="EE37" s="182"/>
      <c r="EF37" s="182"/>
      <c r="EG37" s="182"/>
      <c r="EH37" s="182"/>
      <c r="EI37" s="182"/>
      <c r="EJ37" s="182"/>
      <c r="EK37" s="182"/>
      <c r="EL37" s="182"/>
      <c r="EM37" s="182"/>
      <c r="EN37" s="182"/>
      <c r="EO37" s="182"/>
      <c r="EP37" s="182"/>
      <c r="EQ37" s="182"/>
      <c r="ER37" s="182"/>
      <c r="ES37" s="182"/>
      <c r="ET37" s="182"/>
      <c r="EU37" s="182"/>
      <c r="EV37" s="182"/>
      <c r="EW37" s="182"/>
      <c r="EX37" s="182"/>
      <c r="EY37" s="182"/>
      <c r="EZ37" s="182"/>
      <c r="FA37" s="182"/>
      <c r="FB37" s="182"/>
      <c r="FC37" s="182"/>
      <c r="FD37" s="182"/>
      <c r="FE37" s="182"/>
      <c r="FF37" s="182"/>
      <c r="FG37" s="182"/>
      <c r="FH37" s="182"/>
      <c r="FI37" s="182"/>
      <c r="FJ37" s="182"/>
      <c r="FK37" s="182"/>
      <c r="FL37" s="182"/>
      <c r="FM37" s="182"/>
      <c r="FN37" s="182"/>
      <c r="FO37" s="182"/>
      <c r="FP37" s="182"/>
      <c r="FQ37" s="182"/>
      <c r="FR37" s="182"/>
      <c r="FS37" s="182"/>
      <c r="FT37" s="182"/>
      <c r="FU37" s="182"/>
      <c r="FV37" s="182"/>
      <c r="FW37" s="182"/>
      <c r="FX37" s="182"/>
      <c r="FY37" s="182"/>
      <c r="FZ37" s="182"/>
      <c r="GA37" s="182"/>
    </row>
    <row r="38" spans="1:183" ht="11.25" customHeight="1">
      <c r="A38" s="252" t="s">
        <v>63</v>
      </c>
      <c r="B38" s="252"/>
      <c r="C38" s="252"/>
      <c r="D38" s="252"/>
      <c r="E38" s="252"/>
      <c r="F38" s="252"/>
      <c r="G38" s="252"/>
      <c r="H38" s="252"/>
      <c r="I38" s="252"/>
      <c r="J38" s="252"/>
      <c r="K38" s="252"/>
      <c r="L38" s="252"/>
      <c r="M38" s="252"/>
      <c r="N38" s="252"/>
      <c r="O38" s="25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2"/>
      <c r="DZ38" s="182"/>
      <c r="EA38" s="182"/>
      <c r="EB38" s="182"/>
      <c r="EC38" s="182"/>
      <c r="ED38" s="182"/>
      <c r="EE38" s="182"/>
      <c r="EF38" s="182"/>
      <c r="EG38" s="182"/>
      <c r="EH38" s="182"/>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2"/>
      <c r="FI38" s="182"/>
      <c r="FJ38" s="182"/>
      <c r="FK38" s="182"/>
      <c r="FL38" s="182"/>
      <c r="FM38" s="182"/>
      <c r="FN38" s="182"/>
      <c r="FO38" s="182"/>
      <c r="FP38" s="182"/>
      <c r="FQ38" s="182"/>
      <c r="FR38" s="182"/>
      <c r="FS38" s="182"/>
      <c r="FT38" s="182"/>
      <c r="FU38" s="182"/>
      <c r="FV38" s="182"/>
      <c r="FW38" s="182"/>
      <c r="FX38" s="182"/>
      <c r="FY38" s="182"/>
      <c r="FZ38" s="182"/>
      <c r="GA38" s="62">
        <f>+'Informações Iniciais'!GA23</f>
        <v>12</v>
      </c>
    </row>
    <row r="39" spans="1:183" ht="11.25" customHeight="1">
      <c r="A39" s="252" t="s">
        <v>64</v>
      </c>
      <c r="B39" s="252"/>
      <c r="C39" s="252"/>
      <c r="D39" s="252"/>
      <c r="E39" s="252"/>
      <c r="F39" s="252"/>
      <c r="G39" s="252"/>
      <c r="H39" s="64"/>
      <c r="I39" s="64"/>
      <c r="J39" s="64"/>
      <c r="K39" s="64"/>
      <c r="L39" s="64"/>
      <c r="M39" s="64"/>
      <c r="N39" s="64"/>
      <c r="O39" s="64"/>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c r="EN39" s="182"/>
      <c r="EO39" s="182"/>
      <c r="EP39" s="182"/>
      <c r="EQ39" s="182"/>
      <c r="ER39" s="182"/>
      <c r="ES39" s="182"/>
      <c r="ET39" s="182"/>
      <c r="EU39" s="182"/>
      <c r="EV39" s="182"/>
      <c r="EW39" s="182"/>
      <c r="EX39" s="182"/>
      <c r="EY39" s="182"/>
      <c r="EZ39" s="182"/>
      <c r="FA39" s="182"/>
      <c r="FB39" s="182"/>
      <c r="FC39" s="182"/>
      <c r="FD39" s="182"/>
      <c r="FE39" s="182"/>
      <c r="FF39" s="182"/>
      <c r="FG39" s="182"/>
      <c r="FH39" s="182"/>
      <c r="FI39" s="182"/>
      <c r="FJ39" s="182"/>
      <c r="FK39" s="182"/>
      <c r="FL39" s="182"/>
      <c r="FM39" s="182"/>
      <c r="FN39" s="182"/>
      <c r="FO39" s="182"/>
      <c r="FP39" s="182"/>
      <c r="FQ39" s="182"/>
      <c r="FR39" s="182"/>
      <c r="FS39" s="182"/>
      <c r="FT39" s="182"/>
      <c r="FU39" s="182"/>
      <c r="FV39" s="182"/>
      <c r="FW39" s="182"/>
      <c r="FX39" s="182"/>
      <c r="FY39" s="182"/>
      <c r="FZ39" s="182"/>
      <c r="GA39" s="182"/>
    </row>
    <row r="1000" spans="1:183" ht="11.25" customHeight="1">
      <c r="A1000" s="215" t="s">
        <v>25</v>
      </c>
      <c r="B1000" s="182"/>
      <c r="C1000" s="182"/>
      <c r="D1000" s="182"/>
      <c r="E1000" s="182"/>
      <c r="F1000" s="182"/>
      <c r="G1000" s="182"/>
      <c r="H1000" s="182"/>
      <c r="I1000" s="182"/>
      <c r="J1000" s="182"/>
      <c r="K1000" s="182"/>
      <c r="L1000" s="182"/>
      <c r="M1000" s="182"/>
      <c r="N1000" s="182"/>
      <c r="O1000" s="182"/>
      <c r="P1000" s="182"/>
      <c r="Q1000" s="182"/>
      <c r="R1000" s="182"/>
      <c r="S1000" s="182"/>
      <c r="T1000" s="182"/>
      <c r="U1000" s="182"/>
      <c r="V1000" s="182"/>
      <c r="W1000" s="182"/>
      <c r="X1000" s="182"/>
      <c r="Y1000" s="182"/>
      <c r="Z1000" s="182"/>
      <c r="AA1000" s="182"/>
      <c r="AB1000" s="182"/>
      <c r="AC1000" s="182"/>
      <c r="AD1000" s="182"/>
      <c r="AE1000" s="182"/>
      <c r="AF1000" s="182"/>
      <c r="AG1000" s="182"/>
      <c r="AH1000" s="182"/>
      <c r="AI1000" s="182"/>
      <c r="AJ1000" s="182"/>
      <c r="AK1000" s="182"/>
      <c r="AL1000" s="182"/>
      <c r="AM1000" s="182"/>
      <c r="AN1000" s="182"/>
      <c r="AO1000" s="182"/>
      <c r="AP1000" s="182"/>
      <c r="AQ1000" s="182"/>
      <c r="AR1000" s="182"/>
      <c r="AS1000" s="182"/>
      <c r="AT1000" s="182"/>
      <c r="AU1000" s="182"/>
      <c r="AV1000" s="182"/>
      <c r="AW1000" s="182"/>
      <c r="AX1000" s="182"/>
      <c r="AY1000" s="182"/>
      <c r="AZ1000" s="182"/>
      <c r="BA1000" s="182"/>
      <c r="BB1000" s="182"/>
      <c r="BC1000" s="182"/>
      <c r="BD1000" s="182"/>
      <c r="BE1000" s="182"/>
      <c r="BF1000" s="182"/>
      <c r="BG1000" s="182"/>
      <c r="BH1000" s="182"/>
      <c r="BI1000" s="182"/>
      <c r="BJ1000" s="182"/>
      <c r="BK1000" s="182"/>
      <c r="BL1000" s="182"/>
      <c r="BM1000" s="182"/>
      <c r="BN1000" s="182"/>
      <c r="BO1000" s="182"/>
      <c r="BP1000" s="182"/>
      <c r="BQ1000" s="182"/>
      <c r="BR1000" s="182"/>
      <c r="BS1000" s="182"/>
      <c r="BT1000" s="182"/>
      <c r="BU1000" s="182"/>
      <c r="BV1000" s="182"/>
      <c r="BW1000" s="182"/>
      <c r="BX1000" s="182"/>
      <c r="BY1000" s="182"/>
      <c r="BZ1000" s="182"/>
      <c r="CA1000" s="182"/>
      <c r="CB1000" s="182"/>
      <c r="CC1000" s="182"/>
      <c r="CD1000" s="182"/>
      <c r="CE1000" s="182"/>
      <c r="CF1000" s="182"/>
      <c r="CG1000" s="182"/>
      <c r="CH1000" s="182"/>
      <c r="CI1000" s="182"/>
      <c r="CJ1000" s="182"/>
      <c r="CK1000" s="182"/>
      <c r="CL1000" s="182"/>
      <c r="CM1000" s="182"/>
      <c r="CN1000" s="182"/>
      <c r="CO1000" s="182"/>
      <c r="CP1000" s="182"/>
      <c r="CQ1000" s="182"/>
      <c r="CR1000" s="182"/>
      <c r="CS1000" s="182"/>
      <c r="CT1000" s="182"/>
      <c r="CU1000" s="182"/>
      <c r="CV1000" s="182"/>
      <c r="CW1000" s="182"/>
      <c r="CX1000" s="182"/>
      <c r="CY1000" s="182"/>
      <c r="CZ1000" s="182"/>
      <c r="DA1000" s="182"/>
      <c r="DB1000" s="182"/>
      <c r="DC1000" s="182"/>
      <c r="DD1000" s="182"/>
      <c r="DE1000" s="182"/>
      <c r="DF1000" s="182"/>
      <c r="DG1000" s="182"/>
      <c r="DH1000" s="182"/>
      <c r="DI1000" s="182"/>
      <c r="DJ1000" s="182"/>
      <c r="DK1000" s="182"/>
      <c r="DL1000" s="182"/>
      <c r="DM1000" s="182"/>
      <c r="DN1000" s="182"/>
      <c r="DO1000" s="182"/>
      <c r="DP1000" s="182"/>
      <c r="DQ1000" s="182"/>
      <c r="DR1000" s="182"/>
      <c r="DS1000" s="182"/>
      <c r="DT1000" s="182"/>
      <c r="DU1000" s="182"/>
      <c r="DV1000" s="182"/>
      <c r="DW1000" s="182"/>
      <c r="DX1000" s="182"/>
      <c r="DY1000" s="182"/>
      <c r="DZ1000" s="182"/>
      <c r="EA1000" s="182"/>
      <c r="EB1000" s="182"/>
      <c r="EC1000" s="182"/>
      <c r="ED1000" s="182"/>
      <c r="EE1000" s="182"/>
      <c r="EF1000" s="182"/>
      <c r="EG1000" s="182"/>
      <c r="EH1000" s="182"/>
      <c r="EI1000" s="182"/>
      <c r="EJ1000" s="182"/>
      <c r="EK1000" s="182"/>
      <c r="EL1000" s="182"/>
      <c r="EM1000" s="182"/>
      <c r="EN1000" s="182"/>
      <c r="EO1000" s="182"/>
      <c r="EP1000" s="182"/>
      <c r="EQ1000" s="182"/>
      <c r="ER1000" s="182"/>
      <c r="ES1000" s="182"/>
      <c r="ET1000" s="182"/>
      <c r="EU1000" s="182"/>
      <c r="EV1000" s="182"/>
      <c r="EW1000" s="182"/>
      <c r="EX1000" s="182"/>
      <c r="EY1000" s="182"/>
      <c r="EZ1000" s="182"/>
      <c r="FA1000" s="182"/>
      <c r="FB1000" s="182"/>
      <c r="FC1000" s="182"/>
      <c r="FD1000" s="182"/>
      <c r="FE1000" s="182"/>
      <c r="FF1000" s="182"/>
      <c r="FG1000" s="182"/>
      <c r="FH1000" s="182"/>
      <c r="FI1000" s="182"/>
      <c r="FJ1000" s="182"/>
      <c r="FK1000" s="182"/>
      <c r="FL1000" s="182"/>
      <c r="FM1000" s="182"/>
      <c r="FN1000" s="182"/>
      <c r="FO1000" s="182"/>
      <c r="FP1000" s="182"/>
      <c r="FQ1000" s="182"/>
      <c r="FR1000" s="182"/>
      <c r="FS1000" s="182"/>
      <c r="FT1000" s="182"/>
      <c r="FU1000" s="182"/>
      <c r="FV1000" s="182"/>
      <c r="FW1000" s="182"/>
      <c r="FX1000" s="182"/>
      <c r="FY1000" s="182"/>
      <c r="FZ1000" s="182"/>
      <c r="GA1000" s="182"/>
    </row>
    <row r="1010" spans="1:183" ht="11.25" customHeight="1">
      <c r="A1010" s="215" t="s">
        <v>26</v>
      </c>
      <c r="B1010" s="182"/>
      <c r="C1010" s="182"/>
      <c r="D1010" s="182"/>
      <c r="E1010" s="182"/>
      <c r="F1010" s="182"/>
      <c r="G1010" s="182"/>
      <c r="H1010" s="182"/>
      <c r="I1010" s="182"/>
      <c r="J1010" s="182"/>
      <c r="K1010" s="182"/>
      <c r="L1010" s="182"/>
      <c r="M1010" s="182"/>
      <c r="N1010" s="182"/>
      <c r="O1010" s="182"/>
      <c r="P1010" s="182"/>
      <c r="Q1010" s="182"/>
      <c r="R1010" s="182"/>
      <c r="S1010" s="182"/>
      <c r="T1010" s="182"/>
      <c r="U1010" s="182"/>
      <c r="V1010" s="182"/>
      <c r="W1010" s="182"/>
      <c r="X1010" s="182"/>
      <c r="Y1010" s="182"/>
      <c r="Z1010" s="182"/>
      <c r="AA1010" s="182"/>
      <c r="AB1010" s="182"/>
      <c r="AC1010" s="182"/>
      <c r="AD1010" s="182"/>
      <c r="AE1010" s="182"/>
      <c r="AF1010" s="182"/>
      <c r="AG1010" s="182"/>
      <c r="AH1010" s="182"/>
      <c r="AI1010" s="182"/>
      <c r="AJ1010" s="182"/>
      <c r="AK1010" s="182"/>
      <c r="AL1010" s="182"/>
      <c r="AM1010" s="182"/>
      <c r="AN1010" s="182"/>
      <c r="AO1010" s="182"/>
      <c r="AP1010" s="182"/>
      <c r="AQ1010" s="182"/>
      <c r="AR1010" s="182"/>
      <c r="AS1010" s="182"/>
      <c r="AT1010" s="182"/>
      <c r="AU1010" s="182"/>
      <c r="AV1010" s="182"/>
      <c r="AW1010" s="182"/>
      <c r="AX1010" s="182"/>
      <c r="AY1010" s="182"/>
      <c r="AZ1010" s="182"/>
      <c r="BA1010" s="182"/>
      <c r="BB1010" s="182"/>
      <c r="BC1010" s="182"/>
      <c r="BD1010" s="182"/>
      <c r="BE1010" s="182"/>
      <c r="BF1010" s="182"/>
      <c r="BG1010" s="182"/>
      <c r="BH1010" s="182"/>
      <c r="BI1010" s="182"/>
      <c r="BJ1010" s="182"/>
      <c r="BK1010" s="182"/>
      <c r="BL1010" s="182"/>
      <c r="BM1010" s="182"/>
      <c r="BN1010" s="182"/>
      <c r="BO1010" s="182"/>
      <c r="BP1010" s="182"/>
      <c r="BQ1010" s="182"/>
      <c r="BR1010" s="182"/>
      <c r="BS1010" s="182"/>
      <c r="BT1010" s="182"/>
      <c r="BU1010" s="182"/>
      <c r="BV1010" s="182"/>
      <c r="BW1010" s="182"/>
      <c r="BX1010" s="182"/>
      <c r="BY1010" s="182"/>
      <c r="BZ1010" s="182"/>
      <c r="CA1010" s="182"/>
      <c r="CB1010" s="182"/>
      <c r="CC1010" s="182"/>
      <c r="CD1010" s="182"/>
      <c r="CE1010" s="182"/>
      <c r="CF1010" s="182"/>
      <c r="CG1010" s="182"/>
      <c r="CH1010" s="182"/>
      <c r="CI1010" s="182"/>
      <c r="CJ1010" s="182"/>
      <c r="CK1010" s="182"/>
      <c r="CL1010" s="182"/>
      <c r="CM1010" s="182"/>
      <c r="CN1010" s="182"/>
      <c r="CO1010" s="182"/>
      <c r="CP1010" s="182"/>
      <c r="CQ1010" s="182"/>
      <c r="CR1010" s="182"/>
      <c r="CS1010" s="182"/>
      <c r="CT1010" s="182"/>
      <c r="CU1010" s="182"/>
      <c r="CV1010" s="182"/>
      <c r="CW1010" s="182"/>
      <c r="CX1010" s="182"/>
      <c r="CY1010" s="182"/>
      <c r="CZ1010" s="182"/>
      <c r="DA1010" s="182"/>
      <c r="DB1010" s="182"/>
      <c r="DC1010" s="182"/>
      <c r="DD1010" s="182"/>
      <c r="DE1010" s="182"/>
      <c r="DF1010" s="182"/>
      <c r="DG1010" s="182"/>
      <c r="DH1010" s="182"/>
      <c r="DI1010" s="182"/>
      <c r="DJ1010" s="182"/>
      <c r="DK1010" s="182"/>
      <c r="DL1010" s="182"/>
      <c r="DM1010" s="182"/>
      <c r="DN1010" s="182"/>
      <c r="DO1010" s="182"/>
      <c r="DP1010" s="182"/>
      <c r="DQ1010" s="182"/>
      <c r="DR1010" s="182"/>
      <c r="DS1010" s="182"/>
      <c r="DT1010" s="182"/>
      <c r="DU1010" s="182"/>
      <c r="DV1010" s="182"/>
      <c r="DW1010" s="182"/>
      <c r="DX1010" s="182"/>
      <c r="DY1010" s="182"/>
      <c r="DZ1010" s="182"/>
      <c r="EA1010" s="182"/>
      <c r="EB1010" s="182"/>
      <c r="EC1010" s="182"/>
      <c r="ED1010" s="182"/>
      <c r="EE1010" s="182"/>
      <c r="EF1010" s="182"/>
      <c r="EG1010" s="182"/>
      <c r="EH1010" s="182"/>
      <c r="EI1010" s="182"/>
      <c r="EJ1010" s="182"/>
      <c r="EK1010" s="182"/>
      <c r="EL1010" s="182"/>
      <c r="EM1010" s="182"/>
      <c r="EN1010" s="182"/>
      <c r="EO1010" s="182"/>
      <c r="EP1010" s="182"/>
      <c r="EQ1010" s="182"/>
      <c r="ER1010" s="182"/>
      <c r="ES1010" s="182"/>
      <c r="ET1010" s="182"/>
      <c r="EU1010" s="182"/>
      <c r="EV1010" s="182"/>
      <c r="EW1010" s="182"/>
      <c r="EX1010" s="182"/>
      <c r="EY1010" s="182"/>
      <c r="EZ1010" s="182"/>
      <c r="FA1010" s="182"/>
      <c r="FB1010" s="182"/>
      <c r="FC1010" s="182"/>
      <c r="FD1010" s="182"/>
      <c r="FE1010" s="182"/>
      <c r="FF1010" s="182"/>
      <c r="FG1010" s="182"/>
      <c r="FH1010" s="182"/>
      <c r="FI1010" s="182"/>
      <c r="FJ1010" s="182"/>
      <c r="FK1010" s="182"/>
      <c r="FL1010" s="182"/>
      <c r="FM1010" s="182"/>
      <c r="FN1010" s="182"/>
      <c r="FO1010" s="182"/>
      <c r="FP1010" s="182"/>
      <c r="FQ1010" s="182"/>
      <c r="FR1010" s="182"/>
      <c r="FS1010" s="182"/>
      <c r="FT1010" s="182"/>
      <c r="FU1010" s="182"/>
      <c r="FV1010" s="182"/>
      <c r="FW1010" s="182"/>
      <c r="FX1010" s="182"/>
      <c r="FY1010" s="182"/>
      <c r="FZ1010" s="182"/>
      <c r="GA1010" s="182"/>
    </row>
  </sheetData>
  <sheetProtection password="C236" formatCells="0" formatColumns="0" formatRows="0" insertColumns="0" insertRows="0" insertHyperlinks="0" deleteColumns="0" deleteRows="0" sort="0" autoFilter="0" pivotTables="0"/>
  <mergeCells count="43">
    <mergeCell ref="A8:O8"/>
    <mergeCell ref="A3:O3"/>
    <mergeCell ref="A4:O4"/>
    <mergeCell ref="A5:O5"/>
    <mergeCell ref="A6:O6"/>
    <mergeCell ref="A7:O7"/>
    <mergeCell ref="M13:M16"/>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A28:O28"/>
    <mergeCell ref="A29:E29"/>
    <mergeCell ref="F29:L29"/>
    <mergeCell ref="M29:O29"/>
    <mergeCell ref="F30:L30"/>
    <mergeCell ref="M30:O30"/>
    <mergeCell ref="F31:L31"/>
    <mergeCell ref="M31:O31"/>
    <mergeCell ref="F32:L32"/>
    <mergeCell ref="M32:O32"/>
    <mergeCell ref="F33:L33"/>
    <mergeCell ref="M33:O33"/>
    <mergeCell ref="A38:O38"/>
    <mergeCell ref="A39:G39"/>
    <mergeCell ref="A34:E34"/>
    <mergeCell ref="F34:L34"/>
    <mergeCell ref="M34:O34"/>
    <mergeCell ref="F35:L35"/>
    <mergeCell ref="M35:O35"/>
    <mergeCell ref="F36:L36"/>
    <mergeCell ref="M36:O36"/>
  </mergeCells>
  <conditionalFormatting sqref="M33">
    <cfRule type="cellIs" dxfId="5" priority="1" operator="greaterThan">
      <formula>$M$34</formula>
    </cfRule>
  </conditionalFormatting>
  <conditionalFormatting sqref="M34">
    <cfRule type="cellIs" dxfId="4" priority="2" operator="greaterThan">
      <formula>$M$34</formula>
    </cfRule>
  </conditionalFormatting>
  <conditionalFormatting sqref="N33">
    <cfRule type="cellIs" dxfId="3" priority="3" operator="greaterThan">
      <formula>$M$34</formula>
    </cfRule>
  </conditionalFormatting>
  <conditionalFormatting sqref="N34">
    <cfRule type="cellIs" dxfId="2" priority="4" operator="greaterThan">
      <formula>$M$34</formula>
    </cfRule>
  </conditionalFormatting>
  <conditionalFormatting sqref="O33">
    <cfRule type="cellIs" dxfId="1" priority="5" operator="greaterThan">
      <formula>$M$34</formula>
    </cfRule>
  </conditionalFormatting>
  <conditionalFormatting sqref="O34">
    <cfRule type="cellIs" dxfId="0" priority="6" operator="greaterThan">
      <formula>$M$34</formula>
    </cfRule>
  </conditionalFormatting>
  <printOptions horizontalCentered="1" verticalCentered="1"/>
  <pageMargins left="0" right="0" top="0" bottom="0" header="0.51180555555555995" footer="0.51180555555555995"/>
  <pageSetup paperSize="9" scale="80"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10"/>
  <sheetViews>
    <sheetView showGridLines="0" zoomScale="110" zoomScaleNormal="110" workbookViewId="0" xr3:uid="{51F8DEE0-4D01-5F28-A812-FC0BD7CAC4A5}"/>
  </sheetViews>
  <sheetFormatPr defaultRowHeight="14.45"/>
  <cols>
    <col min="1" max="1" width="50.85546875" style="63" customWidth="1"/>
    <col min="2" max="2" width="14.7109375" style="63" customWidth="1"/>
    <col min="3" max="3" width="15.7109375" style="63" customWidth="1"/>
    <col min="4" max="4" width="15.140625" style="63" customWidth="1"/>
    <col min="5" max="5" width="11.28515625" style="63" customWidth="1"/>
    <col min="6" max="6" width="9.140625" style="63" customWidth="1"/>
  </cols>
  <sheetData>
    <row r="1" spans="1:22" s="39" customFormat="1" ht="15.75" customHeight="1">
      <c r="A1" s="108" t="s">
        <v>129</v>
      </c>
      <c r="B1" s="64"/>
      <c r="C1" s="64"/>
      <c r="D1" s="64"/>
      <c r="E1" s="64"/>
      <c r="F1" s="64"/>
      <c r="G1" s="64"/>
      <c r="H1" s="64"/>
      <c r="I1" s="64"/>
      <c r="J1" s="64"/>
      <c r="K1" s="64"/>
      <c r="L1" s="64"/>
      <c r="M1" s="64"/>
      <c r="N1" s="64"/>
      <c r="O1" s="64"/>
      <c r="P1" s="64"/>
      <c r="Q1" s="64"/>
      <c r="R1" s="64"/>
      <c r="S1" s="64"/>
      <c r="T1" s="64"/>
      <c r="U1" s="64"/>
      <c r="V1" s="64"/>
    </row>
    <row r="2" spans="1:22" s="39" customFormat="1" ht="11.25" customHeight="1">
      <c r="A2" s="109"/>
      <c r="B2" s="64"/>
      <c r="C2" s="64"/>
      <c r="D2" s="64"/>
      <c r="E2" s="64"/>
      <c r="F2" s="64"/>
      <c r="G2" s="64"/>
      <c r="H2" s="64"/>
      <c r="I2" s="64"/>
      <c r="J2" s="64"/>
      <c r="K2" s="64"/>
      <c r="L2" s="64"/>
      <c r="M2" s="64"/>
      <c r="N2" s="64"/>
      <c r="O2" s="64"/>
      <c r="P2" s="64"/>
      <c r="Q2" s="64"/>
      <c r="R2" s="64"/>
      <c r="S2" s="64"/>
      <c r="T2" s="64"/>
      <c r="U2" s="64"/>
      <c r="V2" s="64"/>
    </row>
    <row r="3" spans="1:22" ht="11.25" customHeight="1">
      <c r="A3" s="265" t="str">
        <f>+'Informações Iniciais'!A1</f>
        <v>PREFEITURA DE SAO BERNARDO</v>
      </c>
      <c r="B3" s="265"/>
      <c r="C3" s="265"/>
      <c r="D3" s="265"/>
      <c r="E3" s="234"/>
      <c r="F3" s="64"/>
      <c r="G3" s="182"/>
      <c r="H3" s="182"/>
      <c r="I3" s="182"/>
      <c r="J3" s="182"/>
      <c r="K3" s="182"/>
      <c r="L3" s="182"/>
      <c r="M3" s="182"/>
      <c r="N3" s="182"/>
      <c r="O3" s="182"/>
      <c r="P3" s="182"/>
      <c r="Q3" s="182"/>
      <c r="R3" s="182"/>
      <c r="S3" s="182"/>
      <c r="T3" s="182"/>
      <c r="U3" s="182"/>
      <c r="V3" s="182"/>
    </row>
    <row r="4" spans="1:22" ht="11.25" customHeight="1">
      <c r="A4" s="284" t="s">
        <v>2</v>
      </c>
      <c r="B4" s="284"/>
      <c r="C4" s="284"/>
      <c r="D4" s="284"/>
      <c r="E4" s="222"/>
      <c r="F4" s="64"/>
      <c r="G4" s="182"/>
      <c r="H4" s="182"/>
      <c r="I4" s="182"/>
      <c r="J4" s="182"/>
      <c r="K4" s="182"/>
      <c r="L4" s="182"/>
      <c r="M4" s="182"/>
      <c r="N4" s="182"/>
      <c r="O4" s="182"/>
      <c r="P4" s="182"/>
      <c r="Q4" s="182"/>
      <c r="R4" s="182"/>
      <c r="S4" s="182"/>
      <c r="T4" s="182"/>
      <c r="U4" s="182"/>
      <c r="V4" s="182"/>
    </row>
    <row r="5" spans="1:22" ht="11.25" customHeight="1">
      <c r="A5" s="294" t="s">
        <v>130</v>
      </c>
      <c r="B5" s="294"/>
      <c r="C5" s="294"/>
      <c r="D5" s="294"/>
      <c r="E5" s="223"/>
      <c r="F5" s="64"/>
      <c r="G5" s="182"/>
      <c r="H5" s="182"/>
      <c r="I5" s="182"/>
      <c r="J5" s="182"/>
      <c r="K5" s="182"/>
      <c r="L5" s="182"/>
      <c r="M5" s="182"/>
      <c r="N5" s="182"/>
      <c r="O5" s="182"/>
      <c r="P5" s="182"/>
      <c r="Q5" s="182"/>
      <c r="R5" s="182"/>
      <c r="S5" s="182"/>
      <c r="T5" s="182"/>
      <c r="U5" s="182"/>
      <c r="V5" s="182"/>
    </row>
    <row r="6" spans="1:22" ht="11.25" customHeight="1">
      <c r="A6" s="284" t="s">
        <v>29</v>
      </c>
      <c r="B6" s="284"/>
      <c r="C6" s="284"/>
      <c r="D6" s="284"/>
      <c r="E6" s="222"/>
      <c r="F6" s="64"/>
      <c r="G6" s="182"/>
      <c r="H6" s="182"/>
      <c r="I6" s="182"/>
      <c r="J6" s="182"/>
      <c r="K6" s="182"/>
      <c r="L6" s="182"/>
      <c r="M6" s="182"/>
      <c r="N6" s="182"/>
      <c r="O6" s="182"/>
      <c r="P6" s="182"/>
      <c r="Q6" s="182"/>
      <c r="R6" s="182"/>
      <c r="S6" s="182"/>
      <c r="T6" s="182"/>
      <c r="U6" s="182"/>
      <c r="V6" s="182"/>
    </row>
    <row r="7" spans="1:22" ht="11.25" customHeight="1">
      <c r="A7" s="284" t="str">
        <f>+'Informações Iniciais'!A5</f>
        <v>PERIODO:Janeiro a Junho/BIMESTRE: Maio - Junho</v>
      </c>
      <c r="B7" s="284"/>
      <c r="C7" s="284"/>
      <c r="D7" s="284"/>
      <c r="E7" s="222"/>
      <c r="F7" s="64"/>
      <c r="G7" s="182"/>
      <c r="H7" s="182"/>
      <c r="I7" s="182"/>
      <c r="J7" s="182"/>
      <c r="K7" s="182"/>
      <c r="L7" s="182"/>
      <c r="M7" s="182"/>
      <c r="N7" s="182"/>
      <c r="O7" s="182"/>
      <c r="P7" s="182"/>
      <c r="Q7" s="182"/>
      <c r="R7" s="182"/>
      <c r="S7" s="182"/>
      <c r="T7" s="182"/>
      <c r="U7" s="182"/>
      <c r="V7" s="182"/>
    </row>
    <row r="8" spans="1:22" ht="11.25" customHeight="1">
      <c r="A8" s="119"/>
      <c r="B8" s="119"/>
      <c r="C8" s="119"/>
      <c r="D8" s="119"/>
      <c r="E8" s="119"/>
      <c r="F8" s="64"/>
      <c r="G8" s="182"/>
      <c r="H8" s="182"/>
      <c r="I8" s="182"/>
      <c r="J8" s="182"/>
      <c r="K8" s="182"/>
      <c r="L8" s="182"/>
      <c r="M8" s="182"/>
      <c r="N8" s="182"/>
      <c r="O8" s="182"/>
      <c r="P8" s="182"/>
      <c r="Q8" s="182"/>
      <c r="R8" s="182"/>
      <c r="S8" s="182"/>
      <c r="T8" s="182"/>
      <c r="U8" s="182"/>
      <c r="V8" s="182"/>
    </row>
    <row r="9" spans="1:22" ht="11.25" customHeight="1">
      <c r="A9" s="64" t="s">
        <v>131</v>
      </c>
      <c r="B9" s="64"/>
      <c r="C9" s="64"/>
      <c r="D9" s="41">
        <v>1</v>
      </c>
      <c r="E9" s="64"/>
      <c r="F9" s="64"/>
      <c r="G9" s="182"/>
      <c r="H9" s="182"/>
      <c r="I9" s="182"/>
      <c r="J9" s="182"/>
      <c r="K9" s="182"/>
      <c r="L9" s="182"/>
      <c r="M9" s="182"/>
      <c r="N9" s="182"/>
      <c r="O9" s="182"/>
      <c r="P9" s="182"/>
      <c r="Q9" s="182"/>
      <c r="R9" s="182"/>
      <c r="S9" s="182"/>
      <c r="T9" s="182"/>
      <c r="U9" s="182"/>
      <c r="V9" s="182"/>
    </row>
    <row r="10" spans="1:22" ht="21" customHeight="1">
      <c r="A10" s="295" t="s">
        <v>132</v>
      </c>
      <c r="B10" s="290" t="s">
        <v>133</v>
      </c>
      <c r="C10" s="291" t="s">
        <v>134</v>
      </c>
      <c r="D10" s="291"/>
      <c r="E10" s="80"/>
      <c r="F10" s="64"/>
      <c r="G10" s="182"/>
      <c r="H10" s="182"/>
      <c r="I10" s="182"/>
      <c r="J10" s="182"/>
      <c r="K10" s="182"/>
      <c r="L10" s="182"/>
      <c r="M10" s="182"/>
      <c r="N10" s="182"/>
      <c r="O10" s="182"/>
      <c r="P10" s="182"/>
      <c r="Q10" s="182"/>
      <c r="R10" s="182"/>
      <c r="S10" s="182"/>
      <c r="T10" s="182"/>
      <c r="U10" s="182"/>
      <c r="V10" s="182"/>
    </row>
    <row r="11" spans="1:22" ht="21" customHeight="1">
      <c r="A11" s="295"/>
      <c r="B11" s="290"/>
      <c r="C11" s="239" t="s">
        <v>135</v>
      </c>
      <c r="D11" s="231" t="s">
        <v>136</v>
      </c>
      <c r="E11" s="233"/>
      <c r="F11" s="64"/>
      <c r="G11" s="182"/>
      <c r="H11" s="182"/>
      <c r="I11" s="182"/>
      <c r="J11" s="182"/>
      <c r="K11" s="182"/>
      <c r="L11" s="182"/>
      <c r="M11" s="182"/>
      <c r="N11" s="182"/>
      <c r="O11" s="182"/>
      <c r="P11" s="182"/>
      <c r="Q11" s="182"/>
      <c r="R11" s="182"/>
      <c r="S11" s="182"/>
      <c r="T11" s="182"/>
      <c r="U11" s="182"/>
      <c r="V11" s="182"/>
    </row>
    <row r="12" spans="1:22" s="65" customFormat="1" ht="11.25" customHeight="1">
      <c r="A12" s="64" t="s">
        <v>137</v>
      </c>
      <c r="B12" s="85">
        <f>B13+B14+B29+B30</f>
        <v>0</v>
      </c>
      <c r="C12" s="85">
        <f>C13+C14+C29+C30</f>
        <v>0</v>
      </c>
      <c r="D12" s="85">
        <f>D13+D14+D29+D30</f>
        <v>0</v>
      </c>
      <c r="E12" s="86"/>
    </row>
    <row r="13" spans="1:22" ht="11.25" customHeight="1">
      <c r="A13" s="64" t="s">
        <v>138</v>
      </c>
      <c r="B13" s="66"/>
      <c r="C13" s="66"/>
      <c r="D13" s="66">
        <v>0</v>
      </c>
      <c r="E13" s="72"/>
      <c r="F13" s="64"/>
      <c r="G13" s="182"/>
      <c r="H13" s="182"/>
      <c r="I13" s="182"/>
      <c r="J13" s="182"/>
      <c r="K13" s="182"/>
      <c r="L13" s="182"/>
      <c r="M13" s="182"/>
      <c r="N13" s="182"/>
      <c r="O13" s="182"/>
      <c r="P13" s="182"/>
      <c r="Q13" s="182"/>
      <c r="R13" s="182"/>
      <c r="S13" s="182"/>
      <c r="T13" s="182"/>
      <c r="U13" s="182"/>
      <c r="V13" s="182"/>
    </row>
    <row r="14" spans="1:22" ht="11.25" customHeight="1">
      <c r="A14" s="64" t="s">
        <v>139</v>
      </c>
      <c r="B14" s="85">
        <f>+B15+B18+B19+B22+B28</f>
        <v>0</v>
      </c>
      <c r="C14" s="85">
        <f>+C15+C18+C19+C22+C28</f>
        <v>0</v>
      </c>
      <c r="D14" s="85">
        <f>+D15+D18+D19+D22+D28</f>
        <v>0</v>
      </c>
      <c r="E14" s="86"/>
      <c r="F14" s="64"/>
      <c r="G14" s="182"/>
      <c r="H14" s="182"/>
      <c r="I14" s="182"/>
      <c r="J14" s="182"/>
      <c r="K14" s="182"/>
      <c r="L14" s="182"/>
      <c r="M14" s="182"/>
      <c r="N14" s="182"/>
      <c r="O14" s="182"/>
      <c r="P14" s="182"/>
      <c r="Q14" s="182"/>
      <c r="R14" s="182"/>
      <c r="S14" s="182"/>
      <c r="T14" s="182"/>
      <c r="U14" s="182"/>
      <c r="V14" s="182"/>
    </row>
    <row r="15" spans="1:22" ht="11.25" customHeight="1">
      <c r="A15" s="64" t="s">
        <v>140</v>
      </c>
      <c r="B15" s="85">
        <f>+B16+B17</f>
        <v>0</v>
      </c>
      <c r="C15" s="85">
        <f>+C16+C17</f>
        <v>0</v>
      </c>
      <c r="D15" s="85">
        <f>+D16+D17</f>
        <v>0</v>
      </c>
      <c r="E15" s="86"/>
      <c r="F15" s="64"/>
      <c r="G15" s="182"/>
      <c r="H15" s="182"/>
      <c r="I15" s="182"/>
      <c r="J15" s="182"/>
      <c r="K15" s="182"/>
      <c r="L15" s="182"/>
      <c r="M15" s="182"/>
      <c r="N15" s="182"/>
      <c r="O15" s="182"/>
      <c r="P15" s="182"/>
      <c r="Q15" s="182"/>
      <c r="R15" s="182"/>
      <c r="S15" s="182"/>
      <c r="T15" s="182"/>
      <c r="U15" s="182"/>
      <c r="V15" s="182"/>
    </row>
    <row r="16" spans="1:22" ht="11.25" customHeight="1">
      <c r="A16" s="67" t="s">
        <v>141</v>
      </c>
      <c r="B16" s="66"/>
      <c r="C16" s="66"/>
      <c r="D16" s="66"/>
      <c r="E16" s="72"/>
      <c r="F16" s="64"/>
      <c r="G16" s="182"/>
      <c r="H16" s="182"/>
      <c r="I16" s="182"/>
      <c r="J16" s="182"/>
      <c r="K16" s="182"/>
      <c r="L16" s="182"/>
      <c r="M16" s="182"/>
      <c r="N16" s="182"/>
      <c r="O16" s="182"/>
      <c r="P16" s="182"/>
      <c r="Q16" s="182"/>
      <c r="R16" s="182"/>
      <c r="S16" s="182"/>
      <c r="T16" s="182"/>
      <c r="U16" s="182"/>
      <c r="V16" s="182"/>
    </row>
    <row r="17" spans="1:22" ht="11.25" customHeight="1">
      <c r="A17" s="67" t="s">
        <v>142</v>
      </c>
      <c r="B17" s="66"/>
      <c r="C17" s="66"/>
      <c r="D17" s="66"/>
      <c r="E17" s="72"/>
      <c r="F17" s="64"/>
      <c r="G17" s="182"/>
      <c r="H17" s="182"/>
      <c r="I17" s="182"/>
      <c r="J17" s="182"/>
      <c r="K17" s="182"/>
      <c r="L17" s="182"/>
      <c r="M17" s="182"/>
      <c r="N17" s="182"/>
      <c r="O17" s="182"/>
      <c r="P17" s="182"/>
      <c r="Q17" s="182"/>
      <c r="R17" s="182"/>
      <c r="S17" s="182"/>
      <c r="T17" s="182"/>
      <c r="U17" s="182"/>
      <c r="V17" s="182"/>
    </row>
    <row r="18" spans="1:22" ht="11.25" customHeight="1">
      <c r="A18" s="64" t="s">
        <v>143</v>
      </c>
      <c r="B18" s="66"/>
      <c r="C18" s="66"/>
      <c r="D18" s="66"/>
      <c r="E18" s="72"/>
      <c r="F18" s="64"/>
      <c r="G18" s="182"/>
      <c r="H18" s="182"/>
      <c r="I18" s="182"/>
      <c r="J18" s="182"/>
      <c r="K18" s="182"/>
      <c r="L18" s="182"/>
      <c r="M18" s="182"/>
      <c r="N18" s="182"/>
      <c r="O18" s="182"/>
      <c r="P18" s="182"/>
      <c r="Q18" s="182"/>
      <c r="R18" s="182"/>
      <c r="S18" s="182"/>
      <c r="T18" s="182"/>
      <c r="U18" s="182"/>
      <c r="V18" s="182"/>
    </row>
    <row r="19" spans="1:22" ht="11.25" customHeight="1">
      <c r="A19" s="64" t="s">
        <v>144</v>
      </c>
      <c r="B19" s="85">
        <f>+B20+B21</f>
        <v>0</v>
      </c>
      <c r="C19" s="85">
        <f>+C20+C21</f>
        <v>0</v>
      </c>
      <c r="D19" s="85">
        <f>+D20+D21</f>
        <v>0</v>
      </c>
      <c r="E19" s="86"/>
      <c r="F19" s="64"/>
      <c r="G19" s="182"/>
      <c r="H19" s="182"/>
      <c r="I19" s="182"/>
      <c r="J19" s="182"/>
      <c r="K19" s="182"/>
      <c r="L19" s="182"/>
      <c r="M19" s="182"/>
      <c r="N19" s="182"/>
      <c r="O19" s="182"/>
      <c r="P19" s="182"/>
      <c r="Q19" s="182"/>
      <c r="R19" s="182"/>
      <c r="S19" s="182"/>
      <c r="T19" s="182"/>
      <c r="U19" s="182"/>
      <c r="V19" s="182"/>
    </row>
    <row r="20" spans="1:22" ht="11.25" customHeight="1">
      <c r="A20" s="67" t="s">
        <v>141</v>
      </c>
      <c r="B20" s="66"/>
      <c r="C20" s="66"/>
      <c r="D20" s="66"/>
      <c r="E20" s="72"/>
      <c r="F20" s="64"/>
      <c r="G20" s="182"/>
      <c r="H20" s="182"/>
      <c r="I20" s="182"/>
      <c r="J20" s="182"/>
      <c r="K20" s="182"/>
      <c r="L20" s="182"/>
      <c r="M20" s="182"/>
      <c r="N20" s="182"/>
      <c r="O20" s="182"/>
      <c r="P20" s="182"/>
      <c r="Q20" s="182"/>
      <c r="R20" s="182"/>
      <c r="S20" s="182"/>
      <c r="T20" s="182"/>
      <c r="U20" s="182"/>
      <c r="V20" s="182"/>
    </row>
    <row r="21" spans="1:22" ht="11.25" customHeight="1">
      <c r="A21" s="67" t="s">
        <v>142</v>
      </c>
      <c r="B21" s="66"/>
      <c r="C21" s="66"/>
      <c r="D21" s="66"/>
      <c r="E21" s="72"/>
      <c r="F21" s="64"/>
      <c r="G21" s="182"/>
      <c r="H21" s="182"/>
      <c r="I21" s="182"/>
      <c r="J21" s="182"/>
      <c r="K21" s="182"/>
      <c r="L21" s="182"/>
      <c r="M21" s="182"/>
      <c r="N21" s="182"/>
      <c r="O21" s="182"/>
      <c r="P21" s="182"/>
      <c r="Q21" s="182"/>
      <c r="R21" s="182"/>
      <c r="S21" s="182"/>
      <c r="T21" s="182"/>
      <c r="U21" s="182"/>
      <c r="V21" s="182"/>
    </row>
    <row r="22" spans="1:22" ht="11.25" customHeight="1">
      <c r="A22" s="64" t="s">
        <v>145</v>
      </c>
      <c r="B22" s="85">
        <f>SUM(B23:B27)</f>
        <v>0</v>
      </c>
      <c r="C22" s="85">
        <f>SUM(C23:C27)</f>
        <v>0</v>
      </c>
      <c r="D22" s="85">
        <f>SUM(D23:D27)</f>
        <v>0</v>
      </c>
      <c r="E22" s="86"/>
      <c r="F22" s="64"/>
      <c r="G22" s="182"/>
      <c r="H22" s="182"/>
      <c r="I22" s="182"/>
      <c r="J22" s="182"/>
      <c r="K22" s="182"/>
      <c r="L22" s="182"/>
      <c r="M22" s="182"/>
      <c r="N22" s="182"/>
      <c r="O22" s="182"/>
      <c r="P22" s="182"/>
      <c r="Q22" s="182"/>
      <c r="R22" s="182"/>
      <c r="S22" s="182"/>
      <c r="T22" s="182"/>
      <c r="U22" s="182"/>
      <c r="V22" s="182"/>
    </row>
    <row r="23" spans="1:22" ht="11.25" customHeight="1">
      <c r="A23" s="67" t="s">
        <v>146</v>
      </c>
      <c r="B23" s="66"/>
      <c r="C23" s="66"/>
      <c r="D23" s="66"/>
      <c r="E23" s="72"/>
      <c r="F23" s="64"/>
      <c r="G23" s="182"/>
      <c r="H23" s="182"/>
      <c r="I23" s="182"/>
      <c r="J23" s="182"/>
      <c r="K23" s="182"/>
      <c r="L23" s="182"/>
      <c r="M23" s="182"/>
      <c r="N23" s="182"/>
      <c r="O23" s="182"/>
      <c r="P23" s="182"/>
      <c r="Q23" s="182"/>
      <c r="R23" s="182"/>
      <c r="S23" s="182"/>
      <c r="T23" s="182"/>
      <c r="U23" s="182"/>
      <c r="V23" s="182"/>
    </row>
    <row r="24" spans="1:22" ht="11.25" customHeight="1">
      <c r="A24" s="67" t="s">
        <v>147</v>
      </c>
      <c r="B24" s="66"/>
      <c r="C24" s="66"/>
      <c r="D24" s="66"/>
      <c r="E24" s="72"/>
      <c r="F24" s="64"/>
      <c r="G24" s="182"/>
      <c r="H24" s="182"/>
      <c r="I24" s="182"/>
      <c r="J24" s="182"/>
      <c r="K24" s="182"/>
      <c r="L24" s="182"/>
      <c r="M24" s="182"/>
      <c r="N24" s="182"/>
      <c r="O24" s="182"/>
      <c r="P24" s="182"/>
      <c r="Q24" s="182"/>
      <c r="R24" s="182"/>
      <c r="S24" s="182"/>
      <c r="T24" s="182"/>
      <c r="U24" s="182"/>
      <c r="V24" s="182"/>
    </row>
    <row r="25" spans="1:22" ht="11.25" customHeight="1">
      <c r="A25" s="67" t="s">
        <v>148</v>
      </c>
      <c r="B25" s="66"/>
      <c r="C25" s="66"/>
      <c r="D25" s="66"/>
      <c r="E25" s="72"/>
      <c r="F25" s="64"/>
      <c r="G25" s="182"/>
      <c r="H25" s="182"/>
      <c r="I25" s="182"/>
      <c r="J25" s="182"/>
      <c r="K25" s="182"/>
      <c r="L25" s="182"/>
      <c r="M25" s="182"/>
      <c r="N25" s="182"/>
      <c r="O25" s="182"/>
      <c r="P25" s="182"/>
      <c r="Q25" s="182"/>
      <c r="R25" s="182"/>
      <c r="S25" s="182"/>
      <c r="T25" s="182"/>
      <c r="U25" s="182"/>
      <c r="V25" s="182"/>
    </row>
    <row r="26" spans="1:22" ht="11.25" customHeight="1">
      <c r="A26" s="67" t="s">
        <v>149</v>
      </c>
      <c r="B26" s="66"/>
      <c r="C26" s="66"/>
      <c r="D26" s="66"/>
      <c r="E26" s="72"/>
      <c r="F26" s="64"/>
      <c r="G26" s="182"/>
      <c r="H26" s="182"/>
      <c r="I26" s="182"/>
      <c r="J26" s="182"/>
      <c r="K26" s="182"/>
      <c r="L26" s="182"/>
      <c r="M26" s="182"/>
      <c r="N26" s="182"/>
      <c r="O26" s="182"/>
      <c r="P26" s="182"/>
      <c r="Q26" s="182"/>
      <c r="R26" s="182"/>
      <c r="S26" s="182"/>
      <c r="T26" s="182"/>
      <c r="U26" s="182"/>
      <c r="V26" s="182"/>
    </row>
    <row r="27" spans="1:22" ht="11.25" customHeight="1">
      <c r="A27" s="67" t="s">
        <v>150</v>
      </c>
      <c r="B27" s="66"/>
      <c r="C27" s="66"/>
      <c r="D27" s="66"/>
      <c r="E27" s="72"/>
      <c r="F27" s="64"/>
      <c r="G27" s="182"/>
      <c r="H27" s="182"/>
      <c r="I27" s="182"/>
      <c r="J27" s="182"/>
      <c r="K27" s="182"/>
      <c r="L27" s="182"/>
      <c r="M27" s="182"/>
      <c r="N27" s="182"/>
      <c r="O27" s="182"/>
      <c r="P27" s="182"/>
      <c r="Q27" s="182"/>
      <c r="R27" s="182"/>
      <c r="S27" s="182"/>
      <c r="T27" s="182"/>
      <c r="U27" s="182"/>
      <c r="V27" s="182"/>
    </row>
    <row r="28" spans="1:22" ht="11.25" customHeight="1">
      <c r="A28" s="64" t="s">
        <v>151</v>
      </c>
      <c r="B28" s="66"/>
      <c r="C28" s="66"/>
      <c r="D28" s="66"/>
      <c r="E28" s="72"/>
      <c r="F28" s="64"/>
      <c r="G28" s="182"/>
      <c r="H28" s="182"/>
      <c r="I28" s="182"/>
      <c r="J28" s="182"/>
      <c r="K28" s="182"/>
      <c r="L28" s="182"/>
      <c r="M28" s="182"/>
      <c r="N28" s="182"/>
      <c r="O28" s="182"/>
      <c r="P28" s="182"/>
      <c r="Q28" s="182"/>
      <c r="R28" s="182"/>
      <c r="S28" s="182"/>
      <c r="T28" s="182"/>
      <c r="U28" s="182"/>
      <c r="V28" s="182"/>
    </row>
    <row r="29" spans="1:22" ht="11.25" customHeight="1">
      <c r="A29" s="64" t="s">
        <v>152</v>
      </c>
      <c r="B29" s="66"/>
      <c r="C29" s="66"/>
      <c r="D29" s="66"/>
      <c r="E29" s="72"/>
      <c r="F29" s="64"/>
      <c r="G29" s="182"/>
      <c r="H29" s="182"/>
      <c r="I29" s="182"/>
      <c r="J29" s="182"/>
      <c r="K29" s="182"/>
      <c r="L29" s="182"/>
      <c r="M29" s="182"/>
      <c r="N29" s="182"/>
      <c r="O29" s="182"/>
      <c r="P29" s="182"/>
      <c r="Q29" s="182"/>
      <c r="R29" s="182"/>
      <c r="S29" s="182"/>
      <c r="T29" s="182"/>
      <c r="U29" s="182"/>
      <c r="V29" s="182"/>
    </row>
    <row r="30" spans="1:22" ht="11.25" customHeight="1">
      <c r="A30" s="64" t="s">
        <v>153</v>
      </c>
      <c r="B30" s="66"/>
      <c r="C30" s="66"/>
      <c r="D30" s="66"/>
      <c r="E30" s="72"/>
      <c r="F30" s="64"/>
      <c r="G30" s="182"/>
      <c r="H30" s="182"/>
      <c r="I30" s="182"/>
      <c r="J30" s="182"/>
      <c r="K30" s="182"/>
      <c r="L30" s="182"/>
      <c r="M30" s="182"/>
      <c r="N30" s="182"/>
      <c r="O30" s="182"/>
      <c r="P30" s="182"/>
      <c r="Q30" s="182"/>
      <c r="R30" s="182"/>
      <c r="S30" s="182"/>
      <c r="T30" s="182"/>
      <c r="U30" s="182"/>
      <c r="V30" s="182"/>
    </row>
    <row r="31" spans="1:22" ht="11.25" customHeight="1">
      <c r="A31" s="64" t="s">
        <v>154</v>
      </c>
      <c r="B31" s="85">
        <f>+B32+B35</f>
        <v>0</v>
      </c>
      <c r="C31" s="85">
        <f>+C32+C35</f>
        <v>0</v>
      </c>
      <c r="D31" s="85">
        <f>+D32+D35</f>
        <v>0</v>
      </c>
      <c r="E31" s="86"/>
      <c r="F31" s="64"/>
      <c r="G31" s="182"/>
      <c r="H31" s="182"/>
      <c r="I31" s="182"/>
      <c r="J31" s="182"/>
      <c r="K31" s="182"/>
      <c r="L31" s="182"/>
      <c r="M31" s="182"/>
      <c r="N31" s="182"/>
      <c r="O31" s="182"/>
      <c r="P31" s="182"/>
      <c r="Q31" s="182"/>
      <c r="R31" s="182"/>
      <c r="S31" s="182"/>
      <c r="T31" s="182"/>
      <c r="U31" s="182"/>
      <c r="V31" s="182"/>
    </row>
    <row r="32" spans="1:22" ht="17.100000000000001" customHeight="1">
      <c r="A32" s="170" t="s">
        <v>155</v>
      </c>
      <c r="B32" s="85">
        <f>IF((ABS(B34)-B33)&gt;0,0,B33-ABS(B34))</f>
        <v>0</v>
      </c>
      <c r="C32" s="85">
        <f>IF((ABS(C34)-C33)&gt;0,0,C33-ABS(C34))</f>
        <v>0</v>
      </c>
      <c r="D32" s="85">
        <f>IF((ABS(D34)-D33)&gt;0,0,D33-ABS(D34))</f>
        <v>0</v>
      </c>
      <c r="E32" s="86"/>
      <c r="F32" s="64"/>
      <c r="G32" s="182"/>
      <c r="H32" s="182"/>
      <c r="I32" s="182"/>
      <c r="J32" s="182"/>
      <c r="K32" s="182"/>
      <c r="L32" s="182"/>
      <c r="M32" s="182"/>
      <c r="N32" s="182"/>
      <c r="O32" s="182"/>
      <c r="P32" s="182"/>
      <c r="Q32" s="182"/>
      <c r="R32" s="182"/>
      <c r="S32" s="182"/>
      <c r="T32" s="182"/>
      <c r="U32" s="182"/>
      <c r="V32" s="182"/>
    </row>
    <row r="33" spans="1:22" ht="11.25" customHeight="1">
      <c r="A33" s="64" t="s">
        <v>156</v>
      </c>
      <c r="B33" s="66"/>
      <c r="C33" s="66"/>
      <c r="D33" s="66"/>
      <c r="E33" s="72"/>
      <c r="F33" s="64"/>
      <c r="G33" s="182"/>
      <c r="H33" s="182"/>
      <c r="I33" s="182"/>
      <c r="J33" s="182"/>
      <c r="K33" s="182"/>
      <c r="L33" s="182"/>
      <c r="M33" s="182"/>
      <c r="N33" s="182"/>
      <c r="O33" s="182"/>
      <c r="P33" s="182"/>
      <c r="Q33" s="182"/>
      <c r="R33" s="182"/>
      <c r="S33" s="182"/>
      <c r="T33" s="182"/>
      <c r="U33" s="182"/>
      <c r="V33" s="182"/>
    </row>
    <row r="34" spans="1:22" ht="11.25" customHeight="1">
      <c r="A34" s="64" t="s">
        <v>157</v>
      </c>
      <c r="B34" s="66"/>
      <c r="C34" s="66"/>
      <c r="D34" s="66"/>
      <c r="E34" s="72"/>
      <c r="F34" s="64"/>
      <c r="G34" s="182"/>
      <c r="H34" s="182"/>
      <c r="I34" s="182"/>
      <c r="J34" s="182"/>
      <c r="K34" s="182"/>
      <c r="L34" s="182"/>
      <c r="M34" s="182"/>
      <c r="N34" s="182"/>
      <c r="O34" s="182"/>
      <c r="P34" s="182"/>
      <c r="Q34" s="182"/>
      <c r="R34" s="182"/>
      <c r="S34" s="182"/>
      <c r="T34" s="182"/>
      <c r="U34" s="182"/>
      <c r="V34" s="182"/>
    </row>
    <row r="35" spans="1:22" ht="11.25" customHeight="1">
      <c r="A35" s="64" t="s">
        <v>158</v>
      </c>
      <c r="B35" s="66"/>
      <c r="C35" s="66"/>
      <c r="D35" s="66"/>
      <c r="E35" s="72"/>
      <c r="F35" s="64"/>
      <c r="G35" s="182"/>
      <c r="H35" s="182"/>
      <c r="I35" s="182"/>
      <c r="J35" s="182"/>
      <c r="K35" s="182"/>
      <c r="L35" s="182"/>
      <c r="M35" s="182"/>
      <c r="N35" s="182"/>
      <c r="O35" s="182"/>
      <c r="P35" s="182"/>
      <c r="Q35" s="182"/>
      <c r="R35" s="182"/>
      <c r="S35" s="182"/>
      <c r="T35" s="182"/>
      <c r="U35" s="182"/>
      <c r="V35" s="182"/>
    </row>
    <row r="36" spans="1:22" ht="11.25" customHeight="1">
      <c r="A36" s="68" t="s">
        <v>159</v>
      </c>
      <c r="B36" s="69">
        <f>IF(B31&gt;B12,0,B12-B31)</f>
        <v>0</v>
      </c>
      <c r="C36" s="69">
        <f>IF(C31&gt;C12,0,C12-C31)</f>
        <v>0</v>
      </c>
      <c r="D36" s="69">
        <f>IF(D31&gt;D12,0,D12-D31)</f>
        <v>0</v>
      </c>
      <c r="E36" s="86"/>
      <c r="F36" s="64"/>
      <c r="G36" s="182"/>
      <c r="H36" s="182"/>
      <c r="I36" s="182"/>
      <c r="J36" s="182"/>
      <c r="K36" s="182"/>
      <c r="L36" s="182"/>
      <c r="M36" s="182"/>
      <c r="N36" s="182"/>
      <c r="O36" s="182"/>
      <c r="P36" s="182"/>
      <c r="Q36" s="182"/>
      <c r="R36" s="182"/>
      <c r="S36" s="182"/>
      <c r="T36" s="182"/>
      <c r="U36" s="182"/>
      <c r="V36" s="182"/>
    </row>
    <row r="37" spans="1:22" ht="11.25" customHeight="1">
      <c r="A37" s="90" t="s">
        <v>160</v>
      </c>
      <c r="B37" s="70"/>
      <c r="C37" s="70"/>
      <c r="D37" s="70"/>
      <c r="E37" s="72"/>
      <c r="F37" s="64"/>
      <c r="G37" s="182"/>
      <c r="H37" s="182"/>
      <c r="I37" s="182"/>
      <c r="J37" s="182"/>
      <c r="K37" s="182"/>
      <c r="L37" s="182"/>
      <c r="M37" s="182"/>
      <c r="N37" s="182"/>
      <c r="O37" s="182"/>
      <c r="P37" s="182"/>
      <c r="Q37" s="182"/>
      <c r="R37" s="182"/>
      <c r="S37" s="182"/>
      <c r="T37" s="182"/>
      <c r="U37" s="182"/>
      <c r="V37" s="182"/>
    </row>
    <row r="38" spans="1:22" ht="11.25" customHeight="1">
      <c r="A38" s="73" t="s">
        <v>161</v>
      </c>
      <c r="B38" s="115">
        <f>IF(B$37="",0,IF(B$37=0,0,B12/B$37))</f>
        <v>0</v>
      </c>
      <c r="C38" s="115">
        <f>IF(C$37="",0,IF(C$37=0,0,C12/C$37))</f>
        <v>0</v>
      </c>
      <c r="D38" s="115">
        <f>IF(D$37="",0,IF(D$37=0,0,D12/D$37))</f>
        <v>0</v>
      </c>
      <c r="E38" s="74"/>
      <c r="F38" s="64"/>
      <c r="G38" s="182"/>
      <c r="H38" s="182"/>
      <c r="I38" s="182"/>
      <c r="J38" s="182"/>
      <c r="K38" s="182"/>
      <c r="L38" s="182"/>
      <c r="M38" s="182"/>
      <c r="N38" s="182"/>
      <c r="O38" s="182"/>
      <c r="P38" s="182"/>
      <c r="Q38" s="182"/>
      <c r="R38" s="182"/>
      <c r="S38" s="182"/>
      <c r="T38" s="182"/>
      <c r="U38" s="182"/>
      <c r="V38" s="182"/>
    </row>
    <row r="39" spans="1:22" ht="11.25" customHeight="1">
      <c r="A39" s="75" t="s">
        <v>162</v>
      </c>
      <c r="B39" s="76">
        <f>IF(B$37="",0,IF(B$37=0,0,B36/B$37))</f>
        <v>0</v>
      </c>
      <c r="C39" s="76">
        <f>IF(C$37="",0,IF(C$37=0,0,C36/C$37))</f>
        <v>0</v>
      </c>
      <c r="D39" s="76">
        <f>IF(D$37="",0,IF(D$37=0,0,D36/D$37))</f>
        <v>0</v>
      </c>
      <c r="E39" s="74"/>
      <c r="F39" s="64"/>
      <c r="G39" s="182"/>
      <c r="H39" s="182"/>
      <c r="I39" s="182"/>
      <c r="J39" s="182"/>
      <c r="K39" s="182"/>
      <c r="L39" s="182"/>
      <c r="M39" s="182"/>
      <c r="N39" s="182"/>
      <c r="O39" s="182"/>
      <c r="P39" s="182"/>
      <c r="Q39" s="182"/>
      <c r="R39" s="182"/>
      <c r="S39" s="182"/>
      <c r="T39" s="182"/>
      <c r="U39" s="182"/>
      <c r="V39" s="182"/>
    </row>
    <row r="40" spans="1:22" ht="11.25" customHeight="1">
      <c r="A40" s="77" t="s">
        <v>163</v>
      </c>
      <c r="B40" s="70">
        <f>1.2*B$37</f>
        <v>0</v>
      </c>
      <c r="C40" s="70">
        <f>1.2*C$37</f>
        <v>0</v>
      </c>
      <c r="D40" s="70">
        <f>1.2*D$37</f>
        <v>0</v>
      </c>
      <c r="E40" s="72"/>
      <c r="F40" s="64"/>
      <c r="G40" s="182"/>
      <c r="H40" s="182"/>
      <c r="I40" s="182"/>
      <c r="J40" s="182"/>
      <c r="K40" s="182"/>
      <c r="L40" s="182"/>
      <c r="M40" s="182"/>
      <c r="N40" s="182"/>
      <c r="O40" s="182"/>
      <c r="P40" s="182"/>
      <c r="Q40" s="182"/>
      <c r="R40" s="182"/>
      <c r="S40" s="182"/>
      <c r="T40" s="182"/>
      <c r="U40" s="182"/>
      <c r="V40" s="182"/>
    </row>
    <row r="41" spans="1:22" ht="11.25" customHeight="1">
      <c r="A41" s="77" t="s">
        <v>164</v>
      </c>
      <c r="B41" s="71">
        <f>1.08*B$37</f>
        <v>0</v>
      </c>
      <c r="C41" s="71">
        <f>1.08*C$37</f>
        <v>0</v>
      </c>
      <c r="D41" s="71">
        <f>1.08*D$37</f>
        <v>0</v>
      </c>
      <c r="E41" s="72"/>
      <c r="F41" s="64"/>
      <c r="G41" s="182"/>
      <c r="H41" s="182"/>
      <c r="I41" s="182"/>
      <c r="J41" s="182"/>
      <c r="K41" s="182"/>
      <c r="L41" s="182"/>
      <c r="M41" s="182"/>
      <c r="N41" s="182"/>
      <c r="O41" s="182"/>
      <c r="P41" s="182"/>
      <c r="Q41" s="182"/>
      <c r="R41" s="182"/>
      <c r="S41" s="182"/>
      <c r="T41" s="182"/>
      <c r="U41" s="182"/>
      <c r="V41" s="182"/>
    </row>
    <row r="42" spans="1:22" s="79" customFormat="1" ht="11.25" customHeight="1">
      <c r="A42" s="78"/>
      <c r="B42" s="78">
        <f>IF(B34&lt;0,SUM(B32:B34),+B32+B33-B34)</f>
        <v>0</v>
      </c>
      <c r="C42" s="78">
        <f>IF(C34&lt;0,SUM(C32:C34),+C32+C33-C34)</f>
        <v>0</v>
      </c>
      <c r="D42" s="78">
        <f>IF(D34&lt;0,SUM(D32:D34),+D32+D33-D34)</f>
        <v>0</v>
      </c>
    </row>
    <row r="43" spans="1:22" ht="21" customHeight="1">
      <c r="A43" s="289" t="s">
        <v>165</v>
      </c>
      <c r="B43" s="290" t="s">
        <v>133</v>
      </c>
      <c r="C43" s="291" t="s">
        <v>134</v>
      </c>
      <c r="D43" s="291"/>
      <c r="E43" s="80"/>
      <c r="F43" s="64"/>
      <c r="G43" s="182"/>
      <c r="H43" s="182"/>
      <c r="I43" s="182"/>
      <c r="J43" s="182"/>
      <c r="K43" s="182"/>
      <c r="L43" s="182"/>
      <c r="M43" s="182"/>
      <c r="N43" s="182"/>
      <c r="O43" s="182"/>
      <c r="P43" s="182"/>
      <c r="Q43" s="182"/>
      <c r="R43" s="182"/>
      <c r="S43" s="182"/>
      <c r="T43" s="182"/>
      <c r="U43" s="182"/>
      <c r="V43" s="182"/>
    </row>
    <row r="44" spans="1:22" ht="21" customHeight="1">
      <c r="A44" s="289"/>
      <c r="B44" s="290"/>
      <c r="C44" s="239" t="s">
        <v>135</v>
      </c>
      <c r="D44" s="231" t="s">
        <v>136</v>
      </c>
      <c r="E44" s="233"/>
      <c r="F44" s="64"/>
      <c r="G44" s="182"/>
      <c r="H44" s="182"/>
      <c r="I44" s="182"/>
      <c r="J44" s="182"/>
      <c r="K44" s="182"/>
      <c r="L44" s="182"/>
      <c r="M44" s="182"/>
      <c r="N44" s="182"/>
      <c r="O44" s="182"/>
      <c r="P44" s="182"/>
      <c r="Q44" s="182"/>
      <c r="R44" s="182"/>
      <c r="S44" s="182"/>
      <c r="T44" s="182"/>
      <c r="U44" s="182"/>
      <c r="V44" s="182"/>
    </row>
    <row r="45" spans="1:22" ht="11.25" customHeight="1">
      <c r="A45" s="81" t="s">
        <v>166</v>
      </c>
      <c r="B45" s="82"/>
      <c r="C45" s="82"/>
      <c r="D45" s="82"/>
      <c r="E45" s="72"/>
      <c r="F45" s="64"/>
      <c r="G45" s="182"/>
      <c r="H45" s="182"/>
      <c r="I45" s="182"/>
      <c r="J45" s="182"/>
      <c r="K45" s="182"/>
      <c r="L45" s="182"/>
      <c r="M45" s="182"/>
      <c r="N45" s="182"/>
      <c r="O45" s="182"/>
      <c r="P45" s="182"/>
      <c r="Q45" s="182"/>
      <c r="R45" s="182"/>
      <c r="S45" s="182"/>
      <c r="T45" s="182"/>
      <c r="U45" s="182"/>
      <c r="V45" s="182"/>
    </row>
    <row r="46" spans="1:22" ht="11.25" customHeight="1">
      <c r="A46" s="83" t="s">
        <v>167</v>
      </c>
      <c r="B46" s="66"/>
      <c r="C46" s="66"/>
      <c r="D46" s="66"/>
      <c r="E46" s="72"/>
      <c r="F46" s="64"/>
      <c r="G46" s="182"/>
      <c r="H46" s="182"/>
      <c r="I46" s="182"/>
      <c r="J46" s="182"/>
      <c r="K46" s="182"/>
      <c r="L46" s="182"/>
      <c r="M46" s="182"/>
      <c r="N46" s="182"/>
      <c r="O46" s="182"/>
      <c r="P46" s="182"/>
      <c r="Q46" s="182"/>
      <c r="R46" s="182"/>
      <c r="S46" s="182"/>
      <c r="T46" s="182"/>
      <c r="U46" s="182"/>
      <c r="V46" s="182"/>
    </row>
    <row r="47" spans="1:22" ht="11.25" customHeight="1">
      <c r="A47" s="84" t="s">
        <v>168</v>
      </c>
      <c r="B47" s="66"/>
      <c r="C47" s="66"/>
      <c r="D47" s="66"/>
      <c r="E47" s="72"/>
      <c r="F47" s="64"/>
      <c r="G47" s="182"/>
      <c r="H47" s="182"/>
      <c r="I47" s="182"/>
      <c r="J47" s="182"/>
      <c r="K47" s="182"/>
      <c r="L47" s="182"/>
      <c r="M47" s="182"/>
      <c r="N47" s="182"/>
      <c r="O47" s="182"/>
      <c r="P47" s="182"/>
      <c r="Q47" s="182"/>
      <c r="R47" s="182"/>
      <c r="S47" s="182"/>
      <c r="T47" s="182"/>
      <c r="U47" s="182"/>
      <c r="V47" s="182"/>
    </row>
    <row r="48" spans="1:22" ht="11.25" customHeight="1">
      <c r="A48" s="84" t="s">
        <v>169</v>
      </c>
      <c r="B48" s="85" t="str">
        <f>IF(ABS(B34)&gt;B33,ABS(B34)-B33,"-")</f>
        <v>-</v>
      </c>
      <c r="C48" s="85" t="str">
        <f>IF(ABS(C34)&gt;C33,ABS(C34)-C33,"-")</f>
        <v>-</v>
      </c>
      <c r="D48" s="85" t="str">
        <f>IF(ABS(D34)&gt;D33,ABS(D34)-D33,"-")</f>
        <v>-</v>
      </c>
      <c r="E48" s="86"/>
      <c r="F48" s="64"/>
      <c r="G48" s="182"/>
      <c r="H48" s="182"/>
      <c r="I48" s="182"/>
      <c r="J48" s="182"/>
      <c r="K48" s="182"/>
      <c r="L48" s="182"/>
      <c r="M48" s="182"/>
      <c r="N48" s="182"/>
      <c r="O48" s="182"/>
      <c r="P48" s="182"/>
      <c r="Q48" s="182"/>
      <c r="R48" s="182"/>
      <c r="S48" s="182"/>
      <c r="T48" s="182"/>
      <c r="U48" s="182"/>
      <c r="V48" s="182"/>
    </row>
    <row r="49" spans="1:22" ht="11.25" customHeight="1">
      <c r="A49" s="84" t="s">
        <v>170</v>
      </c>
      <c r="B49" s="66"/>
      <c r="C49" s="66"/>
      <c r="D49" s="66"/>
      <c r="E49" s="72"/>
      <c r="F49" s="64"/>
      <c r="G49" s="182"/>
      <c r="H49" s="182"/>
      <c r="I49" s="182"/>
      <c r="J49" s="182"/>
      <c r="K49" s="182"/>
      <c r="L49" s="182"/>
      <c r="M49" s="182"/>
      <c r="N49" s="182"/>
      <c r="O49" s="182"/>
      <c r="P49" s="182"/>
      <c r="Q49" s="182"/>
      <c r="R49" s="182"/>
      <c r="S49" s="182"/>
      <c r="T49" s="182"/>
      <c r="U49" s="182"/>
      <c r="V49" s="182"/>
    </row>
    <row r="50" spans="1:22" ht="11.25" customHeight="1">
      <c r="A50" s="84" t="s">
        <v>171</v>
      </c>
      <c r="B50" s="66"/>
      <c r="C50" s="66"/>
      <c r="D50" s="66"/>
      <c r="E50" s="72"/>
      <c r="F50" s="64"/>
      <c r="G50" s="182"/>
      <c r="H50" s="182"/>
      <c r="I50" s="182"/>
      <c r="J50" s="182"/>
      <c r="K50" s="182"/>
      <c r="L50" s="182"/>
      <c r="M50" s="182"/>
      <c r="N50" s="182"/>
      <c r="O50" s="182"/>
      <c r="P50" s="182"/>
      <c r="Q50" s="182"/>
      <c r="R50" s="182"/>
      <c r="S50" s="182"/>
      <c r="T50" s="182"/>
      <c r="U50" s="182"/>
      <c r="V50" s="182"/>
    </row>
    <row r="51" spans="1:22" ht="11.25" customHeight="1">
      <c r="A51" s="87" t="s">
        <v>172</v>
      </c>
      <c r="B51" s="88"/>
      <c r="C51" s="88"/>
      <c r="D51" s="88"/>
      <c r="E51" s="72"/>
      <c r="F51" s="64"/>
      <c r="G51" s="182"/>
      <c r="H51" s="182"/>
      <c r="I51" s="182"/>
      <c r="J51" s="182"/>
      <c r="K51" s="182"/>
      <c r="L51" s="182"/>
      <c r="M51" s="182"/>
      <c r="N51" s="182"/>
      <c r="O51" s="182"/>
      <c r="P51" s="182"/>
      <c r="Q51" s="182"/>
      <c r="R51" s="182"/>
      <c r="S51" s="182"/>
      <c r="T51" s="182"/>
      <c r="U51" s="182"/>
      <c r="V51" s="182"/>
    </row>
    <row r="52" spans="1:22" ht="11.25" customHeight="1">
      <c r="A52" s="67"/>
      <c r="B52" s="89"/>
      <c r="C52" s="90"/>
      <c r="D52" s="90"/>
      <c r="E52" s="64"/>
      <c r="F52" s="64"/>
      <c r="G52" s="182"/>
      <c r="H52" s="182"/>
      <c r="I52" s="182"/>
      <c r="J52" s="182"/>
      <c r="K52" s="182"/>
      <c r="L52" s="182"/>
      <c r="M52" s="182"/>
      <c r="N52" s="182"/>
      <c r="O52" s="182"/>
      <c r="P52" s="182"/>
      <c r="Q52" s="182"/>
      <c r="R52" s="182"/>
      <c r="S52" s="182"/>
      <c r="T52" s="182"/>
      <c r="U52" s="182"/>
      <c r="V52" s="182"/>
    </row>
    <row r="53" spans="1:22" ht="11.25" customHeight="1">
      <c r="A53" s="292" t="s">
        <v>62</v>
      </c>
      <c r="B53" s="292"/>
      <c r="C53" s="292"/>
      <c r="D53" s="292"/>
      <c r="E53" s="234"/>
      <c r="F53" s="64"/>
      <c r="G53" s="182"/>
      <c r="H53" s="182"/>
      <c r="I53" s="182"/>
      <c r="J53" s="182"/>
      <c r="K53" s="182"/>
      <c r="L53" s="182"/>
      <c r="M53" s="182"/>
      <c r="N53" s="182"/>
      <c r="O53" s="182"/>
      <c r="P53" s="182"/>
      <c r="Q53" s="182"/>
      <c r="R53" s="182"/>
      <c r="S53" s="182"/>
      <c r="T53" s="182"/>
      <c r="U53" s="182"/>
      <c r="V53" s="182"/>
    </row>
    <row r="54" spans="1:22" s="64" customFormat="1" ht="34.5" customHeight="1">
      <c r="A54" s="293" t="s">
        <v>173</v>
      </c>
      <c r="B54" s="293"/>
      <c r="C54" s="293"/>
      <c r="D54" s="293"/>
      <c r="E54" s="92"/>
      <c r="F54" s="91"/>
    </row>
    <row r="55" spans="1:22" ht="36" customHeight="1">
      <c r="A55" s="293" t="s">
        <v>174</v>
      </c>
      <c r="B55" s="293"/>
      <c r="C55" s="293"/>
      <c r="D55" s="293"/>
      <c r="E55" s="92"/>
      <c r="F55" s="64"/>
      <c r="G55" s="182"/>
      <c r="H55" s="182"/>
      <c r="I55" s="182"/>
      <c r="J55" s="182"/>
      <c r="K55" s="182"/>
      <c r="L55" s="182"/>
      <c r="M55" s="182"/>
      <c r="N55" s="182"/>
      <c r="O55" s="182"/>
      <c r="P55" s="182"/>
      <c r="Q55" s="182"/>
      <c r="R55" s="182"/>
      <c r="S55" s="182"/>
      <c r="T55" s="182"/>
      <c r="U55" s="182"/>
      <c r="V55" s="182"/>
    </row>
    <row r="56" spans="1:22">
      <c r="A56" s="119" t="s">
        <v>175</v>
      </c>
      <c r="B56" s="64"/>
      <c r="C56" s="64"/>
      <c r="D56" s="64"/>
      <c r="E56" s="64"/>
      <c r="F56" s="64"/>
      <c r="G56" s="182"/>
      <c r="H56" s="182"/>
      <c r="I56" s="182"/>
      <c r="J56" s="182"/>
      <c r="K56" s="182"/>
      <c r="L56" s="182"/>
      <c r="M56" s="182"/>
      <c r="N56" s="182"/>
      <c r="O56" s="182"/>
      <c r="P56" s="182"/>
      <c r="Q56" s="182"/>
      <c r="R56" s="182"/>
      <c r="S56" s="182"/>
      <c r="T56" s="182"/>
      <c r="U56" s="182"/>
      <c r="V56" s="182"/>
    </row>
    <row r="58" spans="1:22" ht="15.75" customHeight="1">
      <c r="A58" s="287" t="s">
        <v>176</v>
      </c>
      <c r="B58" s="287"/>
      <c r="C58" s="287"/>
      <c r="D58" s="287"/>
      <c r="E58" s="287"/>
      <c r="F58" s="287"/>
      <c r="G58" s="287"/>
      <c r="H58" s="287"/>
      <c r="I58" s="287"/>
      <c r="J58" s="287"/>
      <c r="K58" s="287"/>
      <c r="L58" s="287"/>
      <c r="M58" s="287"/>
      <c r="N58" s="182"/>
      <c r="O58" s="182"/>
      <c r="P58" s="182"/>
      <c r="Q58" s="182"/>
      <c r="R58" s="182"/>
      <c r="S58" s="182"/>
      <c r="T58" s="182"/>
      <c r="U58" s="182"/>
      <c r="V58" s="182"/>
    </row>
    <row r="59" spans="1:22" ht="12" customHeight="1">
      <c r="A59" s="288" t="s">
        <v>177</v>
      </c>
      <c r="B59" s="288"/>
      <c r="C59" s="288"/>
      <c r="D59" s="288"/>
      <c r="E59" s="288"/>
      <c r="F59" s="288"/>
      <c r="G59" s="288"/>
      <c r="H59" s="288"/>
      <c r="I59" s="288"/>
      <c r="J59" s="288"/>
      <c r="K59" s="288"/>
      <c r="L59" s="288"/>
      <c r="M59" s="93"/>
      <c r="N59" s="64"/>
      <c r="O59" s="182"/>
      <c r="P59" s="182"/>
      <c r="Q59" s="182"/>
      <c r="R59" s="182"/>
      <c r="S59" s="182"/>
      <c r="T59" s="182"/>
      <c r="U59" s="182"/>
      <c r="V59" s="182"/>
    </row>
    <row r="60" spans="1:22" ht="12" customHeight="1">
      <c r="A60" s="249" t="s">
        <v>67</v>
      </c>
      <c r="B60" s="249"/>
      <c r="C60" s="249"/>
      <c r="D60" s="250" t="s">
        <v>68</v>
      </c>
      <c r="E60" s="250"/>
      <c r="F60" s="250"/>
      <c r="G60" s="250" t="s">
        <v>69</v>
      </c>
      <c r="H60" s="250"/>
      <c r="I60" s="250"/>
      <c r="J60" s="250" t="s">
        <v>178</v>
      </c>
      <c r="K60" s="250"/>
      <c r="L60" s="250"/>
      <c r="M60" s="182"/>
      <c r="N60" s="182"/>
      <c r="O60" s="182"/>
      <c r="P60" s="182"/>
      <c r="Q60" s="182"/>
      <c r="R60" s="182"/>
      <c r="S60" s="182"/>
      <c r="T60" s="182"/>
      <c r="U60" s="182"/>
      <c r="V60" s="182"/>
    </row>
    <row r="61" spans="1:22" ht="12" customHeight="1">
      <c r="A61" s="249" t="s">
        <v>70</v>
      </c>
      <c r="B61" s="249"/>
      <c r="C61" s="249"/>
      <c r="D61" s="250" t="s">
        <v>71</v>
      </c>
      <c r="E61" s="250"/>
      <c r="F61" s="250"/>
      <c r="G61" s="250" t="s">
        <v>72</v>
      </c>
      <c r="H61" s="250"/>
      <c r="I61" s="250"/>
      <c r="J61" s="250" t="s">
        <v>179</v>
      </c>
      <c r="K61" s="250"/>
      <c r="L61" s="250"/>
      <c r="M61" s="182"/>
      <c r="N61" s="182"/>
      <c r="O61" s="182"/>
      <c r="P61" s="182"/>
      <c r="Q61" s="182"/>
      <c r="R61" s="182"/>
      <c r="S61" s="182"/>
      <c r="T61" s="182"/>
      <c r="U61" s="182"/>
      <c r="V61" s="182"/>
    </row>
    <row r="62" spans="1:22" ht="18" customHeight="1">
      <c r="A62" s="94" t="s">
        <v>180</v>
      </c>
      <c r="B62" s="94" t="s">
        <v>181</v>
      </c>
      <c r="C62" s="94" t="s">
        <v>75</v>
      </c>
      <c r="D62" s="94" t="s">
        <v>182</v>
      </c>
      <c r="E62" s="94" t="s">
        <v>77</v>
      </c>
      <c r="F62" s="94" t="s">
        <v>181</v>
      </c>
      <c r="G62" s="94" t="s">
        <v>78</v>
      </c>
      <c r="H62" s="94" t="s">
        <v>77</v>
      </c>
      <c r="I62" s="94" t="s">
        <v>181</v>
      </c>
      <c r="J62" s="94" t="s">
        <v>78</v>
      </c>
      <c r="K62" s="94" t="s">
        <v>77</v>
      </c>
      <c r="L62" s="94" t="s">
        <v>181</v>
      </c>
      <c r="M62" s="182"/>
      <c r="N62" s="182"/>
      <c r="O62" s="182"/>
      <c r="P62" s="182"/>
      <c r="Q62" s="182"/>
      <c r="R62" s="182"/>
      <c r="S62" s="182"/>
      <c r="T62" s="182"/>
      <c r="U62" s="182"/>
      <c r="V62" s="182"/>
    </row>
    <row r="63" spans="1:22">
      <c r="A63" s="95" t="s">
        <v>38</v>
      </c>
      <c r="B63" s="95" t="s">
        <v>39</v>
      </c>
      <c r="C63" s="95" t="s">
        <v>81</v>
      </c>
      <c r="D63" s="95" t="s">
        <v>183</v>
      </c>
      <c r="E63" s="95" t="s">
        <v>83</v>
      </c>
      <c r="F63" s="95" t="s">
        <v>84</v>
      </c>
      <c r="G63" s="95" t="s">
        <v>85</v>
      </c>
      <c r="H63" s="95" t="s">
        <v>184</v>
      </c>
      <c r="I63" s="95" t="s">
        <v>87</v>
      </c>
      <c r="J63" s="95" t="s">
        <v>185</v>
      </c>
      <c r="K63" s="95" t="s">
        <v>186</v>
      </c>
      <c r="L63" s="95" t="s">
        <v>187</v>
      </c>
      <c r="M63" s="182"/>
      <c r="N63" s="182"/>
      <c r="O63" s="182"/>
      <c r="P63" s="182"/>
      <c r="Q63" s="182"/>
      <c r="R63" s="182"/>
      <c r="S63" s="182"/>
      <c r="T63" s="182"/>
      <c r="U63" s="182"/>
      <c r="V63" s="182"/>
    </row>
    <row r="64" spans="1:22">
      <c r="A64" s="225"/>
      <c r="B64" s="224"/>
      <c r="C64" s="224"/>
      <c r="D64" s="224"/>
      <c r="E64" s="224"/>
      <c r="F64" s="224"/>
      <c r="G64" s="224"/>
      <c r="H64" s="224"/>
      <c r="I64" s="224"/>
      <c r="J64" s="224"/>
      <c r="K64" s="224"/>
      <c r="L64" s="96"/>
      <c r="M64" s="182"/>
      <c r="N64" s="182"/>
      <c r="O64" s="182"/>
      <c r="P64" s="182"/>
      <c r="Q64" s="182"/>
      <c r="R64" s="182"/>
      <c r="S64" s="182"/>
      <c r="T64" s="182"/>
      <c r="U64" s="182"/>
      <c r="V64" s="182"/>
    </row>
    <row r="65" spans="1:22">
      <c r="A65" s="97"/>
      <c r="B65" s="97"/>
      <c r="C65" s="97"/>
      <c r="D65" s="97"/>
      <c r="E65" s="97"/>
      <c r="F65" s="98"/>
      <c r="G65" s="98"/>
      <c r="H65" s="98"/>
      <c r="I65" s="98"/>
      <c r="J65" s="98"/>
      <c r="K65" s="98"/>
      <c r="L65" s="98"/>
      <c r="M65" s="98"/>
      <c r="N65" s="98"/>
      <c r="O65" s="182"/>
      <c r="P65" s="182"/>
      <c r="Q65" s="182"/>
      <c r="R65" s="182"/>
      <c r="S65" s="182"/>
      <c r="T65" s="182"/>
      <c r="U65" s="182"/>
      <c r="V65" s="182"/>
    </row>
    <row r="66" spans="1:22">
      <c r="A66" s="97"/>
      <c r="B66" s="97"/>
      <c r="C66" s="97"/>
      <c r="D66" s="97"/>
      <c r="E66" s="97"/>
      <c r="F66" s="98"/>
      <c r="G66" s="98"/>
      <c r="H66" s="98"/>
      <c r="I66" s="98"/>
      <c r="J66" s="98"/>
      <c r="K66" s="98"/>
      <c r="L66" s="98"/>
      <c r="M66" s="98"/>
      <c r="N66" s="98"/>
      <c r="O66" s="182"/>
      <c r="P66" s="182"/>
      <c r="Q66" s="182"/>
      <c r="R66" s="182"/>
      <c r="S66" s="182"/>
      <c r="T66" s="182"/>
      <c r="U66" s="182"/>
      <c r="V66" s="182"/>
    </row>
    <row r="67" spans="1:22" ht="15.75" customHeight="1">
      <c r="A67" s="285" t="s">
        <v>188</v>
      </c>
      <c r="B67" s="285"/>
      <c r="C67" s="285"/>
      <c r="D67" s="285"/>
      <c r="E67" s="285"/>
      <c r="F67" s="285"/>
      <c r="G67" s="285"/>
      <c r="H67" s="285"/>
      <c r="I67" s="285"/>
      <c r="J67" s="285"/>
      <c r="K67" s="285"/>
      <c r="L67" s="285"/>
      <c r="M67" s="285"/>
      <c r="N67" s="182"/>
      <c r="O67" s="182"/>
      <c r="P67" s="182"/>
      <c r="Q67" s="182"/>
      <c r="R67" s="182"/>
      <c r="S67" s="182"/>
      <c r="T67" s="182"/>
      <c r="U67" s="182"/>
      <c r="V67" s="182"/>
    </row>
    <row r="68" spans="1:22">
      <c r="A68" s="286" t="s">
        <v>189</v>
      </c>
      <c r="B68" s="286"/>
      <c r="C68" s="286"/>
      <c r="D68" s="286"/>
      <c r="E68" s="286"/>
      <c r="F68" s="286"/>
      <c r="G68" s="286"/>
      <c r="H68" s="286"/>
      <c r="I68" s="286"/>
      <c r="J68" s="286"/>
      <c r="K68" s="286"/>
      <c r="L68" s="286"/>
      <c r="M68" s="286"/>
      <c r="N68" s="182"/>
      <c r="O68" s="182"/>
      <c r="P68" s="182"/>
      <c r="Q68" s="182"/>
      <c r="R68" s="182"/>
      <c r="S68" s="182"/>
      <c r="T68" s="182"/>
      <c r="U68" s="182"/>
      <c r="V68" s="182"/>
    </row>
    <row r="69" spans="1:22">
      <c r="A69" s="99"/>
      <c r="B69" s="282" t="s">
        <v>190</v>
      </c>
      <c r="C69" s="282"/>
      <c r="D69" s="282"/>
      <c r="E69" s="282" t="s">
        <v>191</v>
      </c>
      <c r="F69" s="282"/>
      <c r="G69" s="282"/>
      <c r="H69" s="282" t="s">
        <v>192</v>
      </c>
      <c r="I69" s="282"/>
      <c r="J69" s="282"/>
      <c r="K69" s="282" t="s">
        <v>193</v>
      </c>
      <c r="L69" s="282"/>
      <c r="M69" s="282"/>
      <c r="N69" s="182"/>
      <c r="O69" s="182"/>
      <c r="P69" s="182"/>
      <c r="Q69" s="182"/>
      <c r="R69" s="182"/>
      <c r="S69" s="182"/>
      <c r="T69" s="182"/>
      <c r="U69" s="182"/>
      <c r="V69" s="182"/>
    </row>
    <row r="70" spans="1:22">
      <c r="A70" s="100" t="s">
        <v>194</v>
      </c>
      <c r="B70" s="282" t="s">
        <v>195</v>
      </c>
      <c r="C70" s="282"/>
      <c r="D70" s="282"/>
      <c r="E70" s="282" t="s">
        <v>196</v>
      </c>
      <c r="F70" s="282"/>
      <c r="G70" s="282"/>
      <c r="H70" s="282" t="s">
        <v>196</v>
      </c>
      <c r="I70" s="282"/>
      <c r="J70" s="282"/>
      <c r="K70" s="282" t="s">
        <v>196</v>
      </c>
      <c r="L70" s="282"/>
      <c r="M70" s="282"/>
      <c r="N70" s="182"/>
      <c r="O70" s="182"/>
      <c r="P70" s="182"/>
      <c r="Q70" s="182"/>
      <c r="R70" s="182"/>
      <c r="S70" s="182"/>
      <c r="T70" s="182"/>
      <c r="U70" s="182"/>
      <c r="V70" s="182"/>
    </row>
    <row r="71" spans="1:22">
      <c r="A71" s="101"/>
      <c r="B71" s="227" t="s">
        <v>197</v>
      </c>
      <c r="C71" s="227" t="s">
        <v>198</v>
      </c>
      <c r="D71" s="227" t="s">
        <v>199</v>
      </c>
      <c r="E71" s="227" t="s">
        <v>200</v>
      </c>
      <c r="F71" s="227" t="s">
        <v>201</v>
      </c>
      <c r="G71" s="227" t="s">
        <v>202</v>
      </c>
      <c r="H71" s="227" t="s">
        <v>200</v>
      </c>
      <c r="I71" s="227" t="s">
        <v>201</v>
      </c>
      <c r="J71" s="227" t="s">
        <v>202</v>
      </c>
      <c r="K71" s="227" t="s">
        <v>200</v>
      </c>
      <c r="L71" s="227" t="s">
        <v>201</v>
      </c>
      <c r="M71" s="227" t="s">
        <v>202</v>
      </c>
      <c r="N71" s="182"/>
      <c r="O71" s="182"/>
      <c r="P71" s="182"/>
      <c r="Q71" s="182"/>
      <c r="R71" s="182"/>
      <c r="S71" s="182"/>
      <c r="T71" s="182"/>
      <c r="U71" s="182"/>
      <c r="V71" s="182"/>
    </row>
    <row r="72" spans="1:22">
      <c r="A72" s="102" t="s">
        <v>203</v>
      </c>
      <c r="B72" s="228"/>
      <c r="C72" s="228"/>
      <c r="D72" s="228"/>
      <c r="E72" s="228"/>
      <c r="F72" s="228"/>
      <c r="G72" s="228"/>
      <c r="H72" s="228"/>
      <c r="I72" s="228"/>
      <c r="J72" s="228"/>
      <c r="K72" s="228"/>
      <c r="L72" s="228"/>
      <c r="M72" s="228"/>
      <c r="N72" s="182"/>
      <c r="O72" s="182"/>
      <c r="P72" s="182"/>
      <c r="Q72" s="182"/>
      <c r="R72" s="182"/>
      <c r="S72" s="182"/>
      <c r="T72" s="182"/>
      <c r="U72" s="182"/>
      <c r="V72" s="182"/>
    </row>
    <row r="73" spans="1:22">
      <c r="A73" s="102" t="s">
        <v>204</v>
      </c>
      <c r="B73" s="325"/>
      <c r="C73" s="325"/>
      <c r="D73" s="325"/>
      <c r="E73" s="103"/>
      <c r="F73" s="326"/>
      <c r="G73" s="326"/>
      <c r="H73" s="325"/>
      <c r="I73" s="325"/>
      <c r="J73" s="325"/>
      <c r="K73" s="325"/>
      <c r="L73" s="325"/>
      <c r="M73" s="325"/>
      <c r="N73" s="182"/>
      <c r="O73" s="182"/>
      <c r="P73" s="182"/>
      <c r="Q73" s="182"/>
      <c r="R73" s="182"/>
      <c r="S73" s="182"/>
      <c r="T73" s="182"/>
      <c r="U73" s="182"/>
      <c r="V73" s="182"/>
    </row>
    <row r="74" spans="1:22">
      <c r="A74" s="119"/>
      <c r="B74" s="119"/>
      <c r="C74" s="119"/>
      <c r="D74" s="119"/>
      <c r="E74" s="119"/>
      <c r="F74" s="64"/>
      <c r="G74" s="182"/>
      <c r="H74" s="64"/>
      <c r="I74" s="64"/>
      <c r="J74" s="64"/>
      <c r="K74" s="182"/>
      <c r="L74" s="182"/>
      <c r="M74" s="182"/>
      <c r="N74" s="182"/>
      <c r="O74" s="182"/>
      <c r="P74" s="182"/>
      <c r="Q74" s="182"/>
      <c r="R74" s="182"/>
      <c r="S74" s="182"/>
      <c r="T74" s="182"/>
      <c r="U74" s="182"/>
      <c r="V74" s="182"/>
    </row>
    <row r="75" spans="1:22">
      <c r="A75" s="99"/>
      <c r="B75" s="282" t="s">
        <v>205</v>
      </c>
      <c r="C75" s="282"/>
      <c r="D75" s="282"/>
      <c r="E75" s="282" t="s">
        <v>206</v>
      </c>
      <c r="F75" s="282"/>
      <c r="G75" s="282"/>
      <c r="H75" s="282" t="s">
        <v>207</v>
      </c>
      <c r="I75" s="282"/>
      <c r="J75" s="282"/>
      <c r="K75" s="282" t="s">
        <v>208</v>
      </c>
      <c r="L75" s="282"/>
      <c r="M75" s="282"/>
      <c r="N75" s="182"/>
      <c r="O75" s="182"/>
      <c r="P75" s="182"/>
      <c r="Q75" s="182"/>
      <c r="R75" s="182"/>
      <c r="S75" s="182"/>
      <c r="T75" s="182"/>
      <c r="U75" s="182"/>
      <c r="V75" s="182"/>
    </row>
    <row r="76" spans="1:22">
      <c r="A76" s="100" t="s">
        <v>194</v>
      </c>
      <c r="B76" s="282" t="s">
        <v>196</v>
      </c>
      <c r="C76" s="282"/>
      <c r="D76" s="282"/>
      <c r="E76" s="282" t="s">
        <v>196</v>
      </c>
      <c r="F76" s="282"/>
      <c r="G76" s="282"/>
      <c r="H76" s="282" t="s">
        <v>196</v>
      </c>
      <c r="I76" s="282"/>
      <c r="J76" s="282"/>
      <c r="K76" s="282" t="s">
        <v>196</v>
      </c>
      <c r="L76" s="282"/>
      <c r="M76" s="282"/>
      <c r="N76" s="182"/>
      <c r="O76" s="182"/>
      <c r="P76" s="182"/>
      <c r="Q76" s="182"/>
      <c r="R76" s="182"/>
      <c r="S76" s="182"/>
      <c r="T76" s="182"/>
      <c r="U76" s="182"/>
      <c r="V76" s="182"/>
    </row>
    <row r="77" spans="1:22">
      <c r="A77" s="101"/>
      <c r="B77" s="227" t="s">
        <v>200</v>
      </c>
      <c r="C77" s="227" t="s">
        <v>201</v>
      </c>
      <c r="D77" s="227" t="s">
        <v>202</v>
      </c>
      <c r="E77" s="227" t="s">
        <v>200</v>
      </c>
      <c r="F77" s="227" t="s">
        <v>201</v>
      </c>
      <c r="G77" s="227" t="s">
        <v>202</v>
      </c>
      <c r="H77" s="227" t="s">
        <v>200</v>
      </c>
      <c r="I77" s="227" t="s">
        <v>201</v>
      </c>
      <c r="J77" s="227" t="s">
        <v>202</v>
      </c>
      <c r="K77" s="227" t="s">
        <v>200</v>
      </c>
      <c r="L77" s="227" t="s">
        <v>201</v>
      </c>
      <c r="M77" s="227" t="s">
        <v>202</v>
      </c>
      <c r="N77" s="182"/>
      <c r="O77" s="182"/>
      <c r="P77" s="182"/>
      <c r="Q77" s="182"/>
      <c r="R77" s="182"/>
      <c r="S77" s="182"/>
      <c r="T77" s="182"/>
      <c r="U77" s="182"/>
      <c r="V77" s="182"/>
    </row>
    <row r="78" spans="1:22">
      <c r="A78" s="102" t="s">
        <v>203</v>
      </c>
      <c r="B78" s="228"/>
      <c r="C78" s="228"/>
      <c r="D78" s="228"/>
      <c r="E78" s="228"/>
      <c r="F78" s="228"/>
      <c r="G78" s="228"/>
      <c r="H78" s="228"/>
      <c r="I78" s="228"/>
      <c r="J78" s="228"/>
      <c r="K78" s="228"/>
      <c r="L78" s="228"/>
      <c r="M78" s="228"/>
      <c r="N78" s="182"/>
      <c r="O78" s="182"/>
      <c r="P78" s="182"/>
      <c r="Q78" s="182"/>
      <c r="R78" s="182"/>
      <c r="S78" s="182"/>
      <c r="T78" s="182"/>
      <c r="U78" s="182"/>
      <c r="V78" s="182"/>
    </row>
    <row r="79" spans="1:22">
      <c r="A79" s="102" t="s">
        <v>204</v>
      </c>
      <c r="B79" s="325"/>
      <c r="C79" s="325"/>
      <c r="D79" s="325"/>
      <c r="E79" s="103"/>
      <c r="F79" s="326"/>
      <c r="G79" s="326"/>
      <c r="H79" s="325"/>
      <c r="I79" s="325"/>
      <c r="J79" s="325"/>
      <c r="K79" s="325"/>
      <c r="L79" s="325"/>
      <c r="M79" s="325"/>
      <c r="N79" s="182"/>
      <c r="O79" s="182"/>
      <c r="P79" s="182"/>
      <c r="Q79" s="182"/>
      <c r="R79" s="182"/>
      <c r="S79" s="182"/>
      <c r="T79" s="182"/>
      <c r="U79" s="182"/>
      <c r="V79" s="182"/>
    </row>
    <row r="80" spans="1:22">
      <c r="A80" s="119"/>
      <c r="B80" s="119"/>
      <c r="C80" s="119"/>
      <c r="D80" s="119"/>
      <c r="E80" s="119"/>
      <c r="F80" s="64"/>
      <c r="G80" s="182"/>
      <c r="H80" s="64"/>
      <c r="I80" s="64"/>
      <c r="J80" s="64"/>
      <c r="K80" s="182"/>
      <c r="L80" s="182"/>
      <c r="M80" s="182"/>
      <c r="N80" s="182"/>
      <c r="O80" s="182"/>
      <c r="P80" s="182"/>
      <c r="Q80" s="182"/>
      <c r="R80" s="182"/>
      <c r="S80" s="182"/>
      <c r="T80" s="182"/>
      <c r="U80" s="182"/>
      <c r="V80" s="182"/>
    </row>
    <row r="81" spans="1:22">
      <c r="A81" s="99"/>
      <c r="B81" s="282" t="s">
        <v>209</v>
      </c>
      <c r="C81" s="282"/>
      <c r="D81" s="282"/>
      <c r="E81" s="282" t="s">
        <v>210</v>
      </c>
      <c r="F81" s="282"/>
      <c r="G81" s="282"/>
      <c r="H81" s="282" t="s">
        <v>211</v>
      </c>
      <c r="I81" s="282"/>
      <c r="J81" s="282"/>
      <c r="K81" s="282" t="s">
        <v>212</v>
      </c>
      <c r="L81" s="282"/>
      <c r="M81" s="282"/>
      <c r="N81" s="182"/>
      <c r="O81" s="182"/>
      <c r="P81" s="182"/>
      <c r="Q81" s="182"/>
      <c r="R81" s="182"/>
      <c r="S81" s="182"/>
      <c r="T81" s="182"/>
      <c r="U81" s="182"/>
      <c r="V81" s="182"/>
    </row>
    <row r="82" spans="1:22">
      <c r="A82" s="100" t="s">
        <v>194</v>
      </c>
      <c r="B82" s="282" t="s">
        <v>196</v>
      </c>
      <c r="C82" s="282"/>
      <c r="D82" s="282"/>
      <c r="E82" s="282" t="s">
        <v>196</v>
      </c>
      <c r="F82" s="282"/>
      <c r="G82" s="282"/>
      <c r="H82" s="282" t="s">
        <v>196</v>
      </c>
      <c r="I82" s="282"/>
      <c r="J82" s="282"/>
      <c r="K82" s="282" t="s">
        <v>196</v>
      </c>
      <c r="L82" s="282"/>
      <c r="M82" s="282"/>
      <c r="N82" s="182"/>
      <c r="O82" s="182"/>
      <c r="P82" s="182"/>
      <c r="Q82" s="182"/>
      <c r="R82" s="182"/>
      <c r="S82" s="182"/>
      <c r="T82" s="182"/>
      <c r="U82" s="182"/>
      <c r="V82" s="182"/>
    </row>
    <row r="83" spans="1:22">
      <c r="A83" s="101"/>
      <c r="B83" s="227" t="s">
        <v>200</v>
      </c>
      <c r="C83" s="227" t="s">
        <v>201</v>
      </c>
      <c r="D83" s="227" t="s">
        <v>202</v>
      </c>
      <c r="E83" s="227" t="s">
        <v>200</v>
      </c>
      <c r="F83" s="227" t="s">
        <v>201</v>
      </c>
      <c r="G83" s="227" t="s">
        <v>202</v>
      </c>
      <c r="H83" s="227" t="s">
        <v>200</v>
      </c>
      <c r="I83" s="227" t="s">
        <v>201</v>
      </c>
      <c r="J83" s="227" t="s">
        <v>202</v>
      </c>
      <c r="K83" s="227" t="s">
        <v>200</v>
      </c>
      <c r="L83" s="227" t="s">
        <v>201</v>
      </c>
      <c r="M83" s="227" t="s">
        <v>202</v>
      </c>
      <c r="N83" s="182"/>
      <c r="O83" s="182"/>
      <c r="P83" s="182"/>
      <c r="Q83" s="182"/>
      <c r="R83" s="182"/>
      <c r="S83" s="182"/>
      <c r="T83" s="182"/>
      <c r="U83" s="182"/>
      <c r="V83" s="182"/>
    </row>
    <row r="84" spans="1:22">
      <c r="A84" s="102" t="s">
        <v>203</v>
      </c>
      <c r="B84" s="228"/>
      <c r="C84" s="228"/>
      <c r="D84" s="228"/>
      <c r="E84" s="228"/>
      <c r="F84" s="228"/>
      <c r="G84" s="228"/>
      <c r="H84" s="228"/>
      <c r="I84" s="228"/>
      <c r="J84" s="228"/>
      <c r="K84" s="228"/>
      <c r="L84" s="228"/>
      <c r="M84" s="228"/>
      <c r="N84" s="182"/>
      <c r="O84" s="182"/>
      <c r="P84" s="182"/>
      <c r="Q84" s="182"/>
      <c r="R84" s="182"/>
      <c r="S84" s="182"/>
      <c r="T84" s="182"/>
      <c r="U84" s="182"/>
      <c r="V84" s="182"/>
    </row>
    <row r="85" spans="1:22">
      <c r="A85" s="102" t="s">
        <v>204</v>
      </c>
      <c r="B85" s="325"/>
      <c r="C85" s="325"/>
      <c r="D85" s="325"/>
      <c r="E85" s="103"/>
      <c r="F85" s="326"/>
      <c r="G85" s="326"/>
      <c r="H85" s="325"/>
      <c r="I85" s="325"/>
      <c r="J85" s="325"/>
      <c r="K85" s="325"/>
      <c r="L85" s="325"/>
      <c r="M85" s="325"/>
      <c r="N85" s="182"/>
      <c r="O85" s="182"/>
      <c r="P85" s="182"/>
      <c r="Q85" s="182"/>
      <c r="R85" s="182"/>
      <c r="S85" s="182"/>
      <c r="T85" s="182"/>
      <c r="U85" s="182"/>
      <c r="V85" s="182"/>
    </row>
    <row r="86" spans="1:22">
      <c r="A86" s="64"/>
      <c r="B86" s="64"/>
      <c r="C86" s="64"/>
      <c r="D86" s="64"/>
      <c r="E86" s="64"/>
      <c r="F86" s="64"/>
      <c r="G86" s="182"/>
      <c r="H86" s="104"/>
      <c r="I86" s="104"/>
      <c r="J86" s="104"/>
      <c r="K86" s="182"/>
      <c r="L86" s="64"/>
      <c r="M86" s="182"/>
      <c r="N86" s="182"/>
      <c r="O86" s="182"/>
      <c r="P86" s="182"/>
      <c r="Q86" s="182"/>
      <c r="R86" s="182"/>
      <c r="S86" s="182"/>
      <c r="T86" s="182"/>
      <c r="U86" s="182"/>
      <c r="V86" s="182"/>
    </row>
    <row r="87" spans="1:22">
      <c r="A87" s="99"/>
      <c r="B87" s="282" t="s">
        <v>213</v>
      </c>
      <c r="C87" s="282"/>
      <c r="D87" s="282"/>
      <c r="E87" s="282" t="s">
        <v>214</v>
      </c>
      <c r="F87" s="282"/>
      <c r="G87" s="282"/>
      <c r="H87" s="282" t="s">
        <v>215</v>
      </c>
      <c r="I87" s="282"/>
      <c r="J87" s="282"/>
      <c r="K87" s="282" t="s">
        <v>216</v>
      </c>
      <c r="L87" s="282"/>
      <c r="M87" s="282"/>
      <c r="N87" s="182"/>
      <c r="O87" s="182"/>
      <c r="P87" s="182"/>
      <c r="Q87" s="182"/>
      <c r="R87" s="182"/>
      <c r="S87" s="182"/>
      <c r="T87" s="182"/>
      <c r="U87" s="182"/>
      <c r="V87" s="182"/>
    </row>
    <row r="88" spans="1:22">
      <c r="A88" s="100" t="s">
        <v>194</v>
      </c>
      <c r="B88" s="282" t="s">
        <v>196</v>
      </c>
      <c r="C88" s="282"/>
      <c r="D88" s="282"/>
      <c r="E88" s="282" t="s">
        <v>196</v>
      </c>
      <c r="F88" s="282"/>
      <c r="G88" s="282"/>
      <c r="H88" s="282" t="s">
        <v>196</v>
      </c>
      <c r="I88" s="282"/>
      <c r="J88" s="282"/>
      <c r="K88" s="282" t="s">
        <v>196</v>
      </c>
      <c r="L88" s="282"/>
      <c r="M88" s="282"/>
      <c r="N88" s="182"/>
      <c r="O88" s="182"/>
      <c r="P88" s="182"/>
      <c r="Q88" s="182"/>
      <c r="R88" s="182"/>
      <c r="S88" s="182"/>
      <c r="T88" s="182"/>
      <c r="U88" s="182"/>
      <c r="V88" s="182"/>
    </row>
    <row r="89" spans="1:22">
      <c r="A89" s="101"/>
      <c r="B89" s="227" t="s">
        <v>200</v>
      </c>
      <c r="C89" s="227" t="s">
        <v>201</v>
      </c>
      <c r="D89" s="227" t="s">
        <v>202</v>
      </c>
      <c r="E89" s="227" t="s">
        <v>200</v>
      </c>
      <c r="F89" s="227" t="s">
        <v>201</v>
      </c>
      <c r="G89" s="227" t="s">
        <v>202</v>
      </c>
      <c r="H89" s="227" t="s">
        <v>200</v>
      </c>
      <c r="I89" s="227" t="s">
        <v>201</v>
      </c>
      <c r="J89" s="227" t="s">
        <v>202</v>
      </c>
      <c r="K89" s="227" t="s">
        <v>200</v>
      </c>
      <c r="L89" s="227" t="s">
        <v>201</v>
      </c>
      <c r="M89" s="227" t="s">
        <v>202</v>
      </c>
      <c r="N89" s="182"/>
      <c r="O89" s="182"/>
      <c r="P89" s="182"/>
      <c r="Q89" s="182"/>
      <c r="R89" s="182"/>
      <c r="S89" s="182"/>
      <c r="T89" s="182"/>
      <c r="U89" s="182"/>
      <c r="V89" s="182"/>
    </row>
    <row r="90" spans="1:22">
      <c r="A90" s="105" t="s">
        <v>203</v>
      </c>
      <c r="B90" s="228"/>
      <c r="C90" s="228"/>
      <c r="D90" s="228"/>
      <c r="E90" s="228"/>
      <c r="F90" s="228"/>
      <c r="G90" s="228"/>
      <c r="H90" s="228"/>
      <c r="I90" s="228"/>
      <c r="J90" s="228"/>
      <c r="K90" s="228"/>
      <c r="L90" s="228"/>
      <c r="M90" s="228"/>
      <c r="N90" s="182"/>
      <c r="O90" s="182"/>
      <c r="P90" s="182"/>
      <c r="Q90" s="182"/>
      <c r="R90" s="182"/>
      <c r="S90" s="182"/>
      <c r="T90" s="182"/>
      <c r="U90" s="182"/>
      <c r="V90" s="182"/>
    </row>
    <row r="91" spans="1:22">
      <c r="A91" s="102" t="s">
        <v>204</v>
      </c>
      <c r="B91" s="325"/>
      <c r="C91" s="325"/>
      <c r="D91" s="325"/>
      <c r="E91" s="103"/>
      <c r="F91" s="326"/>
      <c r="G91" s="326"/>
      <c r="H91" s="325"/>
      <c r="I91" s="325"/>
      <c r="J91" s="325"/>
      <c r="K91" s="325"/>
      <c r="L91" s="325"/>
      <c r="M91" s="325"/>
      <c r="N91" s="182"/>
      <c r="O91" s="182"/>
      <c r="P91" s="182"/>
      <c r="Q91" s="182"/>
      <c r="R91" s="182"/>
      <c r="S91" s="182"/>
      <c r="T91" s="182"/>
      <c r="U91" s="182"/>
      <c r="V91" s="182"/>
    </row>
    <row r="92" spans="1:22" ht="12.75" customHeight="1">
      <c r="A92" s="283" t="s">
        <v>62</v>
      </c>
      <c r="B92" s="283"/>
      <c r="C92" s="283"/>
      <c r="D92" s="283"/>
      <c r="E92" s="283"/>
      <c r="F92" s="283"/>
      <c r="G92" s="283"/>
      <c r="H92" s="283"/>
      <c r="I92" s="283"/>
      <c r="J92" s="283"/>
      <c r="K92" s="283"/>
      <c r="L92" s="283"/>
      <c r="M92" s="283"/>
      <c r="N92" s="106"/>
      <c r="O92" s="182"/>
      <c r="P92" s="182"/>
      <c r="Q92" s="182"/>
      <c r="R92" s="182"/>
      <c r="S92" s="182"/>
      <c r="T92" s="182"/>
      <c r="U92" s="182"/>
      <c r="V92" s="182"/>
    </row>
    <row r="93" spans="1:22">
      <c r="A93" s="284" t="s">
        <v>175</v>
      </c>
      <c r="B93" s="284"/>
      <c r="C93" s="284"/>
      <c r="D93" s="284"/>
      <c r="E93" s="284"/>
      <c r="F93" s="284"/>
      <c r="G93" s="284"/>
      <c r="H93" s="284"/>
      <c r="I93" s="284"/>
      <c r="J93" s="284"/>
      <c r="K93" s="284"/>
      <c r="L93" s="284"/>
      <c r="M93" s="284"/>
      <c r="N93" s="182"/>
      <c r="O93" s="182"/>
      <c r="P93" s="182"/>
      <c r="Q93" s="182"/>
      <c r="R93" s="182"/>
      <c r="S93" s="182"/>
      <c r="T93" s="182"/>
      <c r="U93" s="182"/>
      <c r="V93" s="182"/>
    </row>
    <row r="137" spans="1:22">
      <c r="A137" s="64"/>
      <c r="B137" s="64"/>
      <c r="C137" s="64"/>
      <c r="D137" s="64"/>
      <c r="E137" s="64"/>
      <c r="F137" s="64"/>
      <c r="G137" s="182"/>
      <c r="H137" s="182"/>
      <c r="I137" s="182"/>
      <c r="J137" s="182"/>
      <c r="K137" s="64" t="s">
        <v>217</v>
      </c>
      <c r="L137" s="182"/>
      <c r="M137" s="182"/>
      <c r="N137" s="182"/>
      <c r="O137" s="182"/>
      <c r="P137" s="182"/>
      <c r="Q137" s="182"/>
      <c r="R137" s="104"/>
      <c r="S137" s="104"/>
      <c r="T137" s="104"/>
      <c r="U137" s="182"/>
      <c r="V137" s="64"/>
    </row>
    <row r="1000" spans="1:22">
      <c r="A1000" s="79" t="s">
        <v>25</v>
      </c>
      <c r="B1000" s="64"/>
      <c r="C1000" s="64"/>
      <c r="D1000" s="64"/>
      <c r="E1000" s="64"/>
      <c r="F1000" s="64"/>
      <c r="G1000" s="182"/>
      <c r="H1000" s="182"/>
      <c r="I1000" s="182"/>
      <c r="J1000" s="182"/>
      <c r="K1000" s="182"/>
      <c r="L1000" s="182"/>
      <c r="M1000" s="182"/>
      <c r="N1000" s="182"/>
      <c r="O1000" s="182"/>
      <c r="P1000" s="182"/>
      <c r="Q1000" s="182"/>
      <c r="R1000" s="182"/>
      <c r="S1000" s="182"/>
      <c r="T1000" s="182"/>
      <c r="U1000" s="182"/>
      <c r="V1000" s="182"/>
    </row>
    <row r="1010" spans="1:22">
      <c r="A1010" s="79" t="s">
        <v>26</v>
      </c>
      <c r="B1010" s="64"/>
      <c r="C1010" s="64"/>
      <c r="D1010" s="64"/>
      <c r="E1010" s="64"/>
      <c r="F1010" s="64"/>
      <c r="G1010" s="182"/>
      <c r="H1010" s="182"/>
      <c r="I1010" s="182"/>
      <c r="J1010" s="182"/>
      <c r="K1010" s="182"/>
      <c r="L1010" s="182"/>
      <c r="M1010" s="182"/>
      <c r="N1010" s="182"/>
      <c r="O1010" s="182"/>
      <c r="P1010" s="182"/>
      <c r="Q1010" s="182"/>
      <c r="R1010" s="182"/>
      <c r="S1010" s="182"/>
      <c r="T1010" s="182"/>
      <c r="U1010" s="182"/>
      <c r="V1010" s="182"/>
    </row>
  </sheetData>
  <sheetProtection password="C236" formatCells="0" formatColumns="0" formatRows="0" insertColumns="0" insertRows="0" insertHyperlinks="0" deleteColumns="0" deleteRows="0" sort="0" autoFilter="0" pivotTables="0"/>
  <mergeCells count="76">
    <mergeCell ref="A55:D55"/>
    <mergeCell ref="A3:D3"/>
    <mergeCell ref="A4:D4"/>
    <mergeCell ref="A5:D5"/>
    <mergeCell ref="A6:D6"/>
    <mergeCell ref="A7:D7"/>
    <mergeCell ref="A10:A11"/>
    <mergeCell ref="B10:B11"/>
    <mergeCell ref="C10:D10"/>
    <mergeCell ref="A43:A44"/>
    <mergeCell ref="B43:B44"/>
    <mergeCell ref="C43:D43"/>
    <mergeCell ref="A53:D53"/>
    <mergeCell ref="A54:D54"/>
    <mergeCell ref="A68:M68"/>
    <mergeCell ref="A58:M58"/>
    <mergeCell ref="A59:L59"/>
    <mergeCell ref="A60:C60"/>
    <mergeCell ref="D60:F60"/>
    <mergeCell ref="G60:I60"/>
    <mergeCell ref="J60:L60"/>
    <mergeCell ref="A61:C61"/>
    <mergeCell ref="D61:F61"/>
    <mergeCell ref="G61:I61"/>
    <mergeCell ref="J61:L61"/>
    <mergeCell ref="A67:M67"/>
    <mergeCell ref="B69:D69"/>
    <mergeCell ref="E69:G69"/>
    <mergeCell ref="H69:J69"/>
    <mergeCell ref="K69:M69"/>
    <mergeCell ref="B70:D70"/>
    <mergeCell ref="E70:G70"/>
    <mergeCell ref="H70:J70"/>
    <mergeCell ref="K70:M70"/>
    <mergeCell ref="B73:D73"/>
    <mergeCell ref="F73:G73"/>
    <mergeCell ref="H73:J73"/>
    <mergeCell ref="K73:M73"/>
    <mergeCell ref="B75:D75"/>
    <mergeCell ref="E75:G75"/>
    <mergeCell ref="H75:J75"/>
    <mergeCell ref="K75:M75"/>
    <mergeCell ref="B76:D76"/>
    <mergeCell ref="E76:G76"/>
    <mergeCell ref="H76:J76"/>
    <mergeCell ref="K76:M76"/>
    <mergeCell ref="B79:D79"/>
    <mergeCell ref="F79:G79"/>
    <mergeCell ref="H79:J79"/>
    <mergeCell ref="K79:M79"/>
    <mergeCell ref="B81:D81"/>
    <mergeCell ref="E81:G81"/>
    <mergeCell ref="H81:J81"/>
    <mergeCell ref="K81:M81"/>
    <mergeCell ref="B82:D82"/>
    <mergeCell ref="E82:G82"/>
    <mergeCell ref="H82:J82"/>
    <mergeCell ref="K82:M82"/>
    <mergeCell ref="B85:D85"/>
    <mergeCell ref="F85:G85"/>
    <mergeCell ref="H85:J85"/>
    <mergeCell ref="K85:M85"/>
    <mergeCell ref="B87:D87"/>
    <mergeCell ref="E87:G87"/>
    <mergeCell ref="H87:J87"/>
    <mergeCell ref="K87:M87"/>
    <mergeCell ref="A93:M93"/>
    <mergeCell ref="B91:D91"/>
    <mergeCell ref="F91:G91"/>
    <mergeCell ref="H91:J91"/>
    <mergeCell ref="K91:M91"/>
    <mergeCell ref="B88:D88"/>
    <mergeCell ref="E88:G88"/>
    <mergeCell ref="H88:J88"/>
    <mergeCell ref="K88:M88"/>
    <mergeCell ref="A92:M92"/>
  </mergeCells>
  <printOptions horizontalCentered="1" verticalCentered="1"/>
  <pageMargins left="0" right="0" top="0" bottom="0" header="0.51180555555555995" footer="0.51180555555555995"/>
  <pageSetup paperSize="9" scale="85"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10"/>
  <sheetViews>
    <sheetView showGridLines="0" zoomScale="110" zoomScaleNormal="110" workbookViewId="0" xr3:uid="{F9CF3CF3-643B-5BE6-8B46-32C596A47465}"/>
  </sheetViews>
  <sheetFormatPr defaultRowHeight="11.25" customHeight="1"/>
  <cols>
    <col min="1" max="1" width="57" style="63" customWidth="1"/>
    <col min="2" max="2" width="18.7109375" style="63" customWidth="1"/>
    <col min="3" max="4" width="18.140625" style="107" customWidth="1"/>
    <col min="5" max="5" width="9.140625" style="63" customWidth="1"/>
  </cols>
  <sheetData>
    <row r="1" spans="1:5" ht="15.75" customHeight="1">
      <c r="A1" s="108" t="s">
        <v>218</v>
      </c>
      <c r="B1" s="64"/>
      <c r="C1" s="120"/>
      <c r="D1" s="120"/>
      <c r="E1" s="64"/>
    </row>
    <row r="2" spans="1:5" ht="11.25" customHeight="1">
      <c r="A2" s="109"/>
      <c r="B2" s="64"/>
      <c r="C2" s="120"/>
      <c r="D2" s="120"/>
      <c r="E2" s="64"/>
    </row>
    <row r="3" spans="1:5" ht="11.25" customHeight="1">
      <c r="A3" s="265" t="str">
        <f>+'Informações Iniciais'!A1</f>
        <v>PREFEITURA DE SAO BERNARDO</v>
      </c>
      <c r="B3" s="265"/>
      <c r="C3" s="265"/>
      <c r="D3" s="265"/>
      <c r="E3" s="64"/>
    </row>
    <row r="4" spans="1:5" ht="11.25" customHeight="1">
      <c r="A4" s="284" t="s">
        <v>2</v>
      </c>
      <c r="B4" s="284"/>
      <c r="C4" s="284"/>
      <c r="D4" s="284"/>
      <c r="E4" s="64"/>
    </row>
    <row r="5" spans="1:5" ht="11.25" customHeight="1">
      <c r="A5" s="294" t="s">
        <v>219</v>
      </c>
      <c r="B5" s="294"/>
      <c r="C5" s="294"/>
      <c r="D5" s="294"/>
      <c r="E5" s="64"/>
    </row>
    <row r="6" spans="1:5" ht="11.25" customHeight="1">
      <c r="A6" s="284" t="s">
        <v>29</v>
      </c>
      <c r="B6" s="284"/>
      <c r="C6" s="284"/>
      <c r="D6" s="284"/>
      <c r="E6" s="64"/>
    </row>
    <row r="7" spans="1:5" ht="11.25" customHeight="1">
      <c r="A7" s="265" t="str">
        <f>+'Informações Iniciais'!A5</f>
        <v>PERIODO:Janeiro a Junho/BIMESTRE: Maio - Junho</v>
      </c>
      <c r="B7" s="265"/>
      <c r="C7" s="265"/>
      <c r="D7" s="265"/>
      <c r="E7" s="64"/>
    </row>
    <row r="8" spans="1:5" ht="11.25" customHeight="1">
      <c r="A8" s="119"/>
      <c r="B8" s="119"/>
      <c r="C8" s="119"/>
      <c r="D8" s="119"/>
      <c r="E8" s="64"/>
    </row>
    <row r="9" spans="1:5" ht="11.25" customHeight="1">
      <c r="A9" s="234" t="s">
        <v>220</v>
      </c>
      <c r="B9" s="64"/>
      <c r="C9" s="120"/>
      <c r="D9" s="41">
        <v>1</v>
      </c>
      <c r="E9" s="64"/>
    </row>
    <row r="10" spans="1:5" ht="11.25" customHeight="1">
      <c r="A10" s="260" t="s">
        <v>221</v>
      </c>
      <c r="B10" s="110" t="s">
        <v>222</v>
      </c>
      <c r="C10" s="296" t="s">
        <v>134</v>
      </c>
      <c r="D10" s="296"/>
      <c r="E10" s="64"/>
    </row>
    <row r="11" spans="1:5" ht="11.25" customHeight="1">
      <c r="A11" s="260"/>
      <c r="B11" s="111" t="s">
        <v>223</v>
      </c>
      <c r="C11" s="238" t="s">
        <v>135</v>
      </c>
      <c r="D11" s="219" t="s">
        <v>136</v>
      </c>
      <c r="E11" s="64"/>
    </row>
    <row r="12" spans="1:5" ht="11.25" customHeight="1">
      <c r="A12" s="64" t="s">
        <v>224</v>
      </c>
      <c r="B12" s="50">
        <f>B13+B14</f>
        <v>0</v>
      </c>
      <c r="C12" s="50">
        <f>C13+C14</f>
        <v>0</v>
      </c>
      <c r="D12" s="50">
        <f>D13+D14</f>
        <v>0</v>
      </c>
      <c r="E12" s="64"/>
    </row>
    <row r="13" spans="1:5" ht="11.25" customHeight="1">
      <c r="A13" s="112" t="s">
        <v>225</v>
      </c>
      <c r="B13" s="53"/>
      <c r="C13" s="53"/>
      <c r="D13" s="53"/>
      <c r="E13" s="64"/>
    </row>
    <row r="14" spans="1:5" ht="12.95" customHeight="1">
      <c r="A14" s="112" t="s">
        <v>226</v>
      </c>
      <c r="B14" s="53"/>
      <c r="C14" s="53"/>
      <c r="D14" s="53"/>
      <c r="E14" s="64"/>
    </row>
    <row r="15" spans="1:5" ht="11.25" customHeight="1">
      <c r="A15" s="64" t="s">
        <v>227</v>
      </c>
      <c r="B15" s="54">
        <f>SUM(B16:B17)</f>
        <v>0</v>
      </c>
      <c r="C15" s="54">
        <f>SUM(C16:C17)</f>
        <v>0</v>
      </c>
      <c r="D15" s="54">
        <f>SUM(D16:D17)</f>
        <v>0</v>
      </c>
      <c r="E15" s="64"/>
    </row>
    <row r="16" spans="1:5" ht="11.25" customHeight="1">
      <c r="A16" s="112" t="s">
        <v>225</v>
      </c>
      <c r="B16" s="53"/>
      <c r="C16" s="53"/>
      <c r="D16" s="53"/>
      <c r="E16" s="64"/>
    </row>
    <row r="17" spans="1:5" ht="12.95" customHeight="1">
      <c r="A17" s="112" t="s">
        <v>228</v>
      </c>
      <c r="B17" s="53"/>
      <c r="C17" s="53"/>
      <c r="D17" s="53"/>
      <c r="E17" s="64"/>
    </row>
    <row r="18" spans="1:5" ht="11.25" customHeight="1">
      <c r="A18" s="217" t="s">
        <v>229</v>
      </c>
      <c r="B18" s="113">
        <f>B12+B15</f>
        <v>0</v>
      </c>
      <c r="C18" s="113">
        <f>C12+C15</f>
        <v>0</v>
      </c>
      <c r="D18" s="113">
        <f>D12+D15</f>
        <v>0</v>
      </c>
      <c r="E18" s="64"/>
    </row>
    <row r="19" spans="1:5" ht="11.25" customHeight="1">
      <c r="A19" s="90" t="s">
        <v>54</v>
      </c>
      <c r="B19" s="114"/>
      <c r="C19" s="114"/>
      <c r="D19" s="114"/>
      <c r="E19" s="64"/>
    </row>
    <row r="20" spans="1:5" ht="11.25" customHeight="1">
      <c r="A20" s="217" t="s">
        <v>230</v>
      </c>
      <c r="B20" s="115">
        <f>IF(B19="",0,IF(B19=0,0,B18/B19))</f>
        <v>0</v>
      </c>
      <c r="C20" s="115">
        <f>IF(C19="",0,IF(C19=0,0,C18/C19))</f>
        <v>0</v>
      </c>
      <c r="D20" s="115">
        <f>IF(D19="",0,IF(D19=0,0,D18/D19))</f>
        <v>0</v>
      </c>
      <c r="E20" s="64"/>
    </row>
    <row r="21" spans="1:5" ht="11.25" customHeight="1">
      <c r="A21" s="116" t="s">
        <v>231</v>
      </c>
      <c r="B21" s="116">
        <f>B$19*22/100</f>
        <v>0</v>
      </c>
      <c r="C21" s="116">
        <f>C$19*22/100</f>
        <v>0</v>
      </c>
      <c r="D21" s="116">
        <f>D$19*22/100</f>
        <v>0</v>
      </c>
      <c r="E21" s="64"/>
    </row>
    <row r="22" spans="1:5" ht="11.25" customHeight="1">
      <c r="A22" s="117" t="s">
        <v>232</v>
      </c>
      <c r="B22" s="116">
        <f>B$19*19.8/100</f>
        <v>0</v>
      </c>
      <c r="C22" s="116">
        <f>C$19*19.8/100</f>
        <v>0</v>
      </c>
      <c r="D22" s="116">
        <f>D$19*19.8/100</f>
        <v>0</v>
      </c>
      <c r="E22" s="64"/>
    </row>
    <row r="23" spans="1:5" ht="11.25" customHeight="1">
      <c r="A23" s="234"/>
      <c r="B23" s="64"/>
      <c r="C23" s="120"/>
      <c r="D23" s="120"/>
      <c r="E23" s="64"/>
    </row>
    <row r="24" spans="1:5" ht="11.25" customHeight="1">
      <c r="A24" s="260" t="s">
        <v>233</v>
      </c>
      <c r="B24" s="110" t="s">
        <v>222</v>
      </c>
      <c r="C24" s="296" t="s">
        <v>134</v>
      </c>
      <c r="D24" s="296"/>
      <c r="E24" s="64"/>
    </row>
    <row r="25" spans="1:5" ht="11.25" customHeight="1">
      <c r="A25" s="260"/>
      <c r="B25" s="111" t="s">
        <v>223</v>
      </c>
      <c r="C25" s="238" t="s">
        <v>135</v>
      </c>
      <c r="D25" s="219" t="s">
        <v>136</v>
      </c>
      <c r="E25" s="64"/>
    </row>
    <row r="26" spans="1:5" ht="11.25" customHeight="1">
      <c r="A26" s="64" t="s">
        <v>234</v>
      </c>
      <c r="B26" s="54">
        <f>B27+B28</f>
        <v>0</v>
      </c>
      <c r="C26" s="54">
        <f>C27+C28</f>
        <v>0</v>
      </c>
      <c r="D26" s="54">
        <f>D27+D28</f>
        <v>0</v>
      </c>
      <c r="E26" s="64"/>
    </row>
    <row r="27" spans="1:5" ht="11.25" customHeight="1">
      <c r="A27" s="112" t="s">
        <v>225</v>
      </c>
      <c r="B27" s="53"/>
      <c r="C27" s="53"/>
      <c r="D27" s="53"/>
      <c r="E27" s="64"/>
    </row>
    <row r="28" spans="1:5" ht="12.95" customHeight="1">
      <c r="A28" s="112" t="s">
        <v>226</v>
      </c>
      <c r="B28" s="53"/>
      <c r="C28" s="53"/>
      <c r="D28" s="53"/>
      <c r="E28" s="64"/>
    </row>
    <row r="29" spans="1:5" ht="11.25" customHeight="1">
      <c r="A29" s="64" t="s">
        <v>235</v>
      </c>
      <c r="B29" s="54">
        <f>B30+B31</f>
        <v>0</v>
      </c>
      <c r="C29" s="54">
        <f>C30+C31</f>
        <v>0</v>
      </c>
      <c r="D29" s="54">
        <f>D30+D31</f>
        <v>0</v>
      </c>
      <c r="E29" s="64"/>
    </row>
    <row r="30" spans="1:5" ht="11.25" customHeight="1">
      <c r="A30" s="112" t="s">
        <v>225</v>
      </c>
      <c r="B30" s="53"/>
      <c r="C30" s="53"/>
      <c r="D30" s="53"/>
      <c r="E30" s="64"/>
    </row>
    <row r="31" spans="1:5" ht="14.1" customHeight="1">
      <c r="A31" s="112" t="s">
        <v>226</v>
      </c>
      <c r="B31" s="53"/>
      <c r="C31" s="53"/>
      <c r="D31" s="53"/>
      <c r="E31" s="64"/>
    </row>
    <row r="32" spans="1:5" ht="11.25" customHeight="1">
      <c r="A32" s="217" t="s">
        <v>236</v>
      </c>
      <c r="B32" s="113">
        <f>B26+B29</f>
        <v>0</v>
      </c>
      <c r="C32" s="113">
        <f>C26+C29</f>
        <v>0</v>
      </c>
      <c r="D32" s="113">
        <f>D26+D29</f>
        <v>0</v>
      </c>
      <c r="E32" s="64"/>
    </row>
    <row r="33" spans="1:5" ht="11.25" customHeight="1">
      <c r="A33" s="118" t="s">
        <v>237</v>
      </c>
      <c r="B33" s="297"/>
      <c r="C33" s="297"/>
      <c r="D33" s="297"/>
      <c r="E33" s="64"/>
    </row>
    <row r="34" spans="1:5" ht="11.25" customHeight="1">
      <c r="A34" s="298" t="s">
        <v>62</v>
      </c>
      <c r="B34" s="298"/>
      <c r="C34" s="298"/>
      <c r="D34" s="298"/>
      <c r="E34" s="64"/>
    </row>
    <row r="35" spans="1:5" s="64" customFormat="1" ht="11.25" customHeight="1">
      <c r="A35" s="119" t="s">
        <v>238</v>
      </c>
      <c r="C35" s="120"/>
      <c r="D35" s="120"/>
    </row>
    <row r="36" spans="1:5" ht="11.25" customHeight="1">
      <c r="A36" s="64" t="s">
        <v>175</v>
      </c>
      <c r="B36" s="64"/>
      <c r="C36" s="120"/>
      <c r="D36" s="120"/>
      <c r="E36" s="64"/>
    </row>
    <row r="1000" spans="1:5" ht="11.25" customHeight="1">
      <c r="A1000" s="79" t="s">
        <v>25</v>
      </c>
      <c r="B1000" s="64"/>
      <c r="C1000" s="120"/>
      <c r="D1000" s="120"/>
      <c r="E1000" s="64"/>
    </row>
    <row r="1010" spans="1:5" ht="11.25" customHeight="1">
      <c r="A1010" s="79" t="s">
        <v>26</v>
      </c>
      <c r="B1010" s="64"/>
      <c r="C1010" s="120"/>
      <c r="D1010" s="120"/>
      <c r="E1010" s="64"/>
    </row>
  </sheetData>
  <sheetProtection password="C236" formatCells="0" formatColumns="0" formatRows="0" insertColumns="0" insertRows="0" insertHyperlinks="0" deleteColumns="0" deleteRows="0" sort="0" autoFilter="0" pivotTables="0"/>
  <mergeCells count="11">
    <mergeCell ref="B33:D33"/>
    <mergeCell ref="A34:D34"/>
    <mergeCell ref="A7:D7"/>
    <mergeCell ref="A10:A11"/>
    <mergeCell ref="C10:D10"/>
    <mergeCell ref="A24:A25"/>
    <mergeCell ref="C24:D24"/>
    <mergeCell ref="A3:D3"/>
    <mergeCell ref="A4:D4"/>
    <mergeCell ref="A5:D5"/>
    <mergeCell ref="A6:D6"/>
  </mergeCells>
  <printOptions horizontalCentered="1" verticalCentered="1"/>
  <pageMargins left="0" right="0" top="0" bottom="0" header="0.51180555555555995" footer="0.51180555555555995"/>
  <pageSetup paperSize="9" scale="110"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1010"/>
  <sheetViews>
    <sheetView showGridLines="0" zoomScale="110" zoomScaleNormal="110" workbookViewId="0" xr3:uid="{78B4E459-6924-5F8B-B7BA-2DD04133E49E}"/>
  </sheetViews>
  <sheetFormatPr defaultRowHeight="11.25" customHeight="1"/>
  <cols>
    <col min="1" max="1" width="78.5703125" style="63" customWidth="1"/>
    <col min="2" max="2" width="25" style="63" customWidth="1"/>
    <col min="3" max="4" width="15.140625" style="63" customWidth="1"/>
    <col min="5" max="5" width="9.140625" style="64" customWidth="1"/>
  </cols>
  <sheetData>
    <row r="1" spans="1:256" ht="15.75" customHeight="1">
      <c r="A1" s="108" t="s">
        <v>239</v>
      </c>
      <c r="B1" s="64"/>
      <c r="C1" s="64"/>
      <c r="D1" s="64"/>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2"/>
      <c r="HM1" s="182"/>
      <c r="HN1" s="182"/>
      <c r="HO1" s="182"/>
      <c r="HP1" s="182"/>
      <c r="HQ1" s="182"/>
      <c r="HR1" s="182"/>
      <c r="HS1" s="182"/>
      <c r="HT1" s="182"/>
      <c r="HU1" s="182"/>
      <c r="HV1" s="182"/>
      <c r="HW1" s="182"/>
      <c r="HX1" s="182"/>
      <c r="HY1" s="182"/>
      <c r="HZ1" s="182"/>
      <c r="IA1" s="182"/>
      <c r="IB1" s="182"/>
      <c r="IC1" s="182"/>
      <c r="ID1" s="182"/>
      <c r="IE1" s="182"/>
      <c r="IF1" s="182"/>
      <c r="IG1" s="182"/>
      <c r="IH1" s="182"/>
      <c r="II1" s="182"/>
      <c r="IJ1" s="182"/>
      <c r="IK1" s="182"/>
      <c r="IL1" s="182"/>
      <c r="IM1" s="182"/>
      <c r="IN1" s="182"/>
      <c r="IO1" s="182"/>
      <c r="IP1" s="182"/>
      <c r="IQ1" s="182"/>
      <c r="IR1" s="182"/>
      <c r="IS1" s="182"/>
      <c r="IT1" s="182"/>
      <c r="IU1" s="182"/>
      <c r="IV1" s="182"/>
    </row>
    <row r="2" spans="1:256" ht="11.25" customHeight="1">
      <c r="A2" s="109"/>
      <c r="B2" s="64"/>
      <c r="C2" s="64"/>
      <c r="D2" s="64"/>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c r="IE2" s="182"/>
      <c r="IF2" s="182"/>
      <c r="IG2" s="182"/>
      <c r="IH2" s="182"/>
      <c r="II2" s="182"/>
      <c r="IJ2" s="182"/>
      <c r="IK2" s="182"/>
      <c r="IL2" s="182"/>
      <c r="IM2" s="182"/>
      <c r="IN2" s="182"/>
      <c r="IO2" s="182"/>
      <c r="IP2" s="182"/>
      <c r="IQ2" s="182"/>
      <c r="IR2" s="182"/>
      <c r="IS2" s="182"/>
      <c r="IT2" s="182"/>
      <c r="IU2" s="182"/>
      <c r="IV2" s="182"/>
    </row>
    <row r="3" spans="1:256" ht="11.25" customHeight="1">
      <c r="A3" s="265" t="str">
        <f>+'Informações Iniciais'!A1</f>
        <v>PREFEITURA DE SAO BERNARDO</v>
      </c>
      <c r="B3" s="265"/>
      <c r="C3" s="265"/>
      <c r="D3" s="265"/>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c r="IP3" s="182"/>
      <c r="IQ3" s="182"/>
      <c r="IR3" s="182"/>
      <c r="IS3" s="182"/>
      <c r="IT3" s="182"/>
      <c r="IU3" s="182"/>
      <c r="IV3" s="182"/>
    </row>
    <row r="4" spans="1:256" ht="11.25" customHeight="1">
      <c r="A4" s="284" t="s">
        <v>2</v>
      </c>
      <c r="B4" s="284"/>
      <c r="C4" s="284"/>
      <c r="D4" s="64"/>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c r="FH4" s="182"/>
      <c r="FI4" s="182"/>
      <c r="FJ4" s="182"/>
      <c r="FK4" s="182"/>
      <c r="FL4" s="182"/>
      <c r="FM4" s="182"/>
      <c r="FN4" s="182"/>
      <c r="FO4" s="182"/>
      <c r="FP4" s="182"/>
      <c r="FQ4" s="182"/>
      <c r="FR4" s="182"/>
      <c r="FS4" s="182"/>
      <c r="FT4" s="182"/>
      <c r="FU4" s="182"/>
      <c r="FV4" s="182"/>
      <c r="FW4" s="182"/>
      <c r="FX4" s="182"/>
      <c r="FY4" s="182"/>
      <c r="FZ4" s="182"/>
      <c r="GA4" s="182"/>
      <c r="GB4" s="182"/>
      <c r="GC4" s="182"/>
      <c r="GD4" s="182"/>
      <c r="GE4" s="182"/>
      <c r="GF4" s="182"/>
      <c r="GG4" s="182"/>
      <c r="GH4" s="182"/>
      <c r="GI4" s="182"/>
      <c r="GJ4" s="182"/>
      <c r="GK4" s="182"/>
      <c r="GL4" s="182"/>
      <c r="GM4" s="182"/>
      <c r="GN4" s="182"/>
      <c r="GO4" s="182"/>
      <c r="GP4" s="182"/>
      <c r="GQ4" s="182"/>
      <c r="GR4" s="182"/>
      <c r="GS4" s="182"/>
      <c r="GT4" s="182"/>
      <c r="GU4" s="182"/>
      <c r="GV4" s="182"/>
      <c r="GW4" s="182"/>
      <c r="GX4" s="182"/>
      <c r="GY4" s="182"/>
      <c r="GZ4" s="182"/>
      <c r="HA4" s="182"/>
      <c r="HB4" s="182"/>
      <c r="HC4" s="182"/>
      <c r="HD4" s="182"/>
      <c r="HE4" s="182"/>
      <c r="HF4" s="182"/>
      <c r="HG4" s="182"/>
      <c r="HH4" s="182"/>
      <c r="HI4" s="182"/>
      <c r="HJ4" s="182"/>
      <c r="HK4" s="182"/>
      <c r="HL4" s="182"/>
      <c r="HM4" s="182"/>
      <c r="HN4" s="182"/>
      <c r="HO4" s="182"/>
      <c r="HP4" s="182"/>
      <c r="HQ4" s="182"/>
      <c r="HR4" s="182"/>
      <c r="HS4" s="182"/>
      <c r="HT4" s="182"/>
      <c r="HU4" s="182"/>
      <c r="HV4" s="182"/>
      <c r="HW4" s="182"/>
      <c r="HX4" s="182"/>
      <c r="HY4" s="182"/>
      <c r="HZ4" s="182"/>
      <c r="IA4" s="182"/>
      <c r="IB4" s="182"/>
      <c r="IC4" s="182"/>
      <c r="ID4" s="182"/>
      <c r="IE4" s="182"/>
      <c r="IF4" s="182"/>
      <c r="IG4" s="182"/>
      <c r="IH4" s="182"/>
      <c r="II4" s="182"/>
      <c r="IJ4" s="182"/>
      <c r="IK4" s="182"/>
      <c r="IL4" s="182"/>
      <c r="IM4" s="182"/>
      <c r="IN4" s="182"/>
      <c r="IO4" s="182"/>
      <c r="IP4" s="182"/>
      <c r="IQ4" s="182"/>
      <c r="IR4" s="182"/>
      <c r="IS4" s="182"/>
      <c r="IT4" s="182"/>
      <c r="IU4" s="182"/>
      <c r="IV4" s="182"/>
    </row>
    <row r="5" spans="1:256" ht="11.25" customHeight="1">
      <c r="A5" s="294" t="s">
        <v>240</v>
      </c>
      <c r="B5" s="294"/>
      <c r="C5" s="294"/>
      <c r="D5" s="64"/>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c r="EN5" s="182"/>
      <c r="EO5" s="182"/>
      <c r="EP5" s="182"/>
      <c r="EQ5" s="182"/>
      <c r="ER5" s="182"/>
      <c r="ES5" s="182"/>
      <c r="ET5" s="182"/>
      <c r="EU5" s="182"/>
      <c r="EV5" s="182"/>
      <c r="EW5" s="182"/>
      <c r="EX5" s="182"/>
      <c r="EY5" s="182"/>
      <c r="EZ5" s="182"/>
      <c r="FA5" s="182"/>
      <c r="FB5" s="182"/>
      <c r="FC5" s="182"/>
      <c r="FD5" s="182"/>
      <c r="FE5" s="182"/>
      <c r="FF5" s="182"/>
      <c r="FG5" s="182"/>
      <c r="FH5" s="182"/>
      <c r="FI5" s="182"/>
      <c r="FJ5" s="182"/>
      <c r="FK5" s="182"/>
      <c r="FL5" s="182"/>
      <c r="FM5" s="182"/>
      <c r="FN5" s="182"/>
      <c r="FO5" s="182"/>
      <c r="FP5" s="182"/>
      <c r="FQ5" s="182"/>
      <c r="FR5" s="182"/>
      <c r="FS5" s="182"/>
      <c r="FT5" s="182"/>
      <c r="FU5" s="182"/>
      <c r="FV5" s="182"/>
      <c r="FW5" s="182"/>
      <c r="FX5" s="182"/>
      <c r="FY5" s="182"/>
      <c r="FZ5" s="182"/>
      <c r="GA5" s="182"/>
      <c r="GB5" s="182"/>
      <c r="GC5" s="182"/>
      <c r="GD5" s="182"/>
      <c r="GE5" s="182"/>
      <c r="GF5" s="182"/>
      <c r="GG5" s="182"/>
      <c r="GH5" s="182"/>
      <c r="GI5" s="182"/>
      <c r="GJ5" s="182"/>
      <c r="GK5" s="182"/>
      <c r="GL5" s="182"/>
      <c r="GM5" s="182"/>
      <c r="GN5" s="182"/>
      <c r="GO5" s="182"/>
      <c r="GP5" s="182"/>
      <c r="GQ5" s="182"/>
      <c r="GR5" s="182"/>
      <c r="GS5" s="182"/>
      <c r="GT5" s="182"/>
      <c r="GU5" s="182"/>
      <c r="GV5" s="182"/>
      <c r="GW5" s="182"/>
      <c r="GX5" s="182"/>
      <c r="GY5" s="182"/>
      <c r="GZ5" s="182"/>
      <c r="HA5" s="182"/>
      <c r="HB5" s="182"/>
      <c r="HC5" s="182"/>
      <c r="HD5" s="182"/>
      <c r="HE5" s="182"/>
      <c r="HF5" s="182"/>
      <c r="HG5" s="182"/>
      <c r="HH5" s="182"/>
      <c r="HI5" s="182"/>
      <c r="HJ5" s="182"/>
      <c r="HK5" s="182"/>
      <c r="HL5" s="182"/>
      <c r="HM5" s="182"/>
      <c r="HN5" s="182"/>
      <c r="HO5" s="182"/>
      <c r="HP5" s="182"/>
      <c r="HQ5" s="182"/>
      <c r="HR5" s="182"/>
      <c r="HS5" s="182"/>
      <c r="HT5" s="182"/>
      <c r="HU5" s="182"/>
      <c r="HV5" s="182"/>
      <c r="HW5" s="182"/>
      <c r="HX5" s="182"/>
      <c r="HY5" s="182"/>
      <c r="HZ5" s="182"/>
      <c r="IA5" s="182"/>
      <c r="IB5" s="182"/>
      <c r="IC5" s="182"/>
      <c r="ID5" s="182"/>
      <c r="IE5" s="182"/>
      <c r="IF5" s="182"/>
      <c r="IG5" s="182"/>
      <c r="IH5" s="182"/>
      <c r="II5" s="182"/>
      <c r="IJ5" s="182"/>
      <c r="IK5" s="182"/>
      <c r="IL5" s="182"/>
      <c r="IM5" s="182"/>
      <c r="IN5" s="182"/>
      <c r="IO5" s="182"/>
      <c r="IP5" s="182"/>
      <c r="IQ5" s="182"/>
      <c r="IR5" s="182"/>
      <c r="IS5" s="182"/>
      <c r="IT5" s="182"/>
      <c r="IU5" s="182"/>
      <c r="IV5" s="182"/>
    </row>
    <row r="6" spans="1:256" ht="11.25" customHeight="1">
      <c r="A6" s="284" t="s">
        <v>29</v>
      </c>
      <c r="B6" s="284"/>
      <c r="C6" s="284"/>
      <c r="D6" s="64"/>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c r="IR6" s="182"/>
      <c r="IS6" s="182"/>
      <c r="IT6" s="182"/>
      <c r="IU6" s="182"/>
      <c r="IV6" s="182"/>
    </row>
    <row r="7" spans="1:256" ht="11.25" customHeight="1">
      <c r="A7" s="265" t="str">
        <f>+'Informações Iniciais'!A5</f>
        <v>PERIODO:Janeiro a Junho/BIMESTRE: Maio - Junho</v>
      </c>
      <c r="B7" s="265"/>
      <c r="C7" s="265"/>
      <c r="D7" s="265"/>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2"/>
      <c r="HC7" s="182"/>
      <c r="HD7" s="182"/>
      <c r="HE7" s="182"/>
      <c r="HF7" s="182"/>
      <c r="HG7" s="182"/>
      <c r="HH7" s="182"/>
      <c r="HI7" s="182"/>
      <c r="HJ7" s="182"/>
      <c r="HK7" s="182"/>
      <c r="HL7" s="182"/>
      <c r="HM7" s="182"/>
      <c r="HN7" s="182"/>
      <c r="HO7" s="182"/>
      <c r="HP7" s="182"/>
      <c r="HQ7" s="182"/>
      <c r="HR7" s="182"/>
      <c r="HS7" s="182"/>
      <c r="HT7" s="182"/>
      <c r="HU7" s="182"/>
      <c r="HV7" s="182"/>
      <c r="HW7" s="182"/>
      <c r="HX7" s="182"/>
      <c r="HY7" s="182"/>
      <c r="HZ7" s="182"/>
      <c r="IA7" s="182"/>
      <c r="IB7" s="182"/>
      <c r="IC7" s="182"/>
      <c r="ID7" s="182"/>
      <c r="IE7" s="182"/>
      <c r="IF7" s="182"/>
      <c r="IG7" s="182"/>
      <c r="IH7" s="182"/>
      <c r="II7" s="182"/>
      <c r="IJ7" s="182"/>
      <c r="IK7" s="182"/>
      <c r="IL7" s="182"/>
      <c r="IM7" s="182"/>
      <c r="IN7" s="182"/>
      <c r="IO7" s="182"/>
      <c r="IP7" s="182"/>
      <c r="IQ7" s="182"/>
      <c r="IR7" s="182"/>
      <c r="IS7" s="182"/>
      <c r="IT7" s="182"/>
      <c r="IU7" s="182"/>
      <c r="IV7" s="182"/>
    </row>
    <row r="8" spans="1:256" ht="11.25" customHeight="1">
      <c r="A8" s="235"/>
      <c r="B8" s="235"/>
      <c r="C8" s="235"/>
      <c r="D8" s="64"/>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182"/>
      <c r="DW8" s="182"/>
      <c r="DX8" s="182"/>
      <c r="DY8" s="182"/>
      <c r="DZ8" s="182"/>
      <c r="EA8" s="182"/>
      <c r="EB8" s="182"/>
      <c r="EC8" s="182"/>
      <c r="ED8" s="182"/>
      <c r="EE8" s="182"/>
      <c r="EF8" s="182"/>
      <c r="EG8" s="182"/>
      <c r="EH8" s="182"/>
      <c r="EI8" s="182"/>
      <c r="EJ8" s="182"/>
      <c r="EK8" s="182"/>
      <c r="EL8" s="182"/>
      <c r="EM8" s="182"/>
      <c r="EN8" s="182"/>
      <c r="EO8" s="182"/>
      <c r="EP8" s="182"/>
      <c r="EQ8" s="182"/>
      <c r="ER8" s="182"/>
      <c r="ES8" s="182"/>
      <c r="ET8" s="182"/>
      <c r="EU8" s="182"/>
      <c r="EV8" s="182"/>
      <c r="EW8" s="182"/>
      <c r="EX8" s="182"/>
      <c r="EY8" s="182"/>
      <c r="EZ8" s="182"/>
      <c r="FA8" s="182"/>
      <c r="FB8" s="182"/>
      <c r="FC8" s="182"/>
      <c r="FD8" s="182"/>
      <c r="FE8" s="182"/>
      <c r="FF8" s="182"/>
      <c r="FG8" s="182"/>
      <c r="FH8" s="182"/>
      <c r="FI8" s="182"/>
      <c r="FJ8" s="182"/>
      <c r="FK8" s="182"/>
      <c r="FL8" s="182"/>
      <c r="FM8" s="182"/>
      <c r="FN8" s="182"/>
      <c r="FO8" s="182"/>
      <c r="FP8" s="182"/>
      <c r="FQ8" s="182"/>
      <c r="FR8" s="182"/>
      <c r="FS8" s="182"/>
      <c r="FT8" s="182"/>
      <c r="FU8" s="182"/>
      <c r="FV8" s="182"/>
      <c r="FW8" s="182"/>
      <c r="FX8" s="182"/>
      <c r="FY8" s="182"/>
      <c r="FZ8" s="182"/>
      <c r="GA8" s="182"/>
      <c r="GB8" s="182"/>
      <c r="GC8" s="182"/>
      <c r="GD8" s="182"/>
      <c r="GE8" s="182"/>
      <c r="GF8" s="182"/>
      <c r="GG8" s="182"/>
      <c r="GH8" s="182"/>
      <c r="GI8" s="182"/>
      <c r="GJ8" s="182"/>
      <c r="GK8" s="182"/>
      <c r="GL8" s="182"/>
      <c r="GM8" s="182"/>
      <c r="GN8" s="182"/>
      <c r="GO8" s="182"/>
      <c r="GP8" s="182"/>
      <c r="GQ8" s="182"/>
      <c r="GR8" s="182"/>
      <c r="GS8" s="182"/>
      <c r="GT8" s="182"/>
      <c r="GU8" s="182"/>
      <c r="GV8" s="182"/>
      <c r="GW8" s="182"/>
      <c r="GX8" s="182"/>
      <c r="GY8" s="182"/>
      <c r="GZ8" s="182"/>
      <c r="HA8" s="182"/>
      <c r="HB8" s="182"/>
      <c r="HC8" s="182"/>
      <c r="HD8" s="182"/>
      <c r="HE8" s="182"/>
      <c r="HF8" s="182"/>
      <c r="HG8" s="182"/>
      <c r="HH8" s="182"/>
      <c r="HI8" s="182"/>
      <c r="HJ8" s="182"/>
      <c r="HK8" s="182"/>
      <c r="HL8" s="182"/>
      <c r="HM8" s="182"/>
      <c r="HN8" s="182"/>
      <c r="HO8" s="182"/>
      <c r="HP8" s="182"/>
      <c r="HQ8" s="182"/>
      <c r="HR8" s="182"/>
      <c r="HS8" s="182"/>
      <c r="HT8" s="182"/>
      <c r="HU8" s="182"/>
      <c r="HV8" s="182"/>
      <c r="HW8" s="182"/>
      <c r="HX8" s="182"/>
      <c r="HY8" s="182"/>
      <c r="HZ8" s="182"/>
      <c r="IA8" s="182"/>
      <c r="IB8" s="182"/>
      <c r="IC8" s="182"/>
      <c r="ID8" s="182"/>
      <c r="IE8" s="182"/>
      <c r="IF8" s="182"/>
      <c r="IG8" s="182"/>
      <c r="IH8" s="182"/>
      <c r="II8" s="182"/>
      <c r="IJ8" s="182"/>
      <c r="IK8" s="182"/>
      <c r="IL8" s="182"/>
      <c r="IM8" s="182"/>
      <c r="IN8" s="182"/>
      <c r="IO8" s="182"/>
      <c r="IP8" s="182"/>
      <c r="IQ8" s="182"/>
      <c r="IR8" s="182"/>
      <c r="IS8" s="182"/>
      <c r="IT8" s="182"/>
      <c r="IU8" s="182"/>
      <c r="IV8" s="182"/>
    </row>
    <row r="9" spans="1:256" ht="11.25" customHeight="1">
      <c r="A9" s="234" t="s">
        <v>241</v>
      </c>
      <c r="B9" s="121"/>
      <c r="C9" s="64"/>
      <c r="D9" s="41">
        <v>1</v>
      </c>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182"/>
      <c r="GB9" s="182"/>
      <c r="GC9" s="182"/>
      <c r="GD9" s="182"/>
      <c r="GE9" s="182"/>
      <c r="GF9" s="182"/>
      <c r="GG9" s="182"/>
      <c r="GH9" s="182"/>
      <c r="GI9" s="182"/>
      <c r="GJ9" s="182"/>
      <c r="GK9" s="182"/>
      <c r="GL9" s="182"/>
      <c r="GM9" s="182"/>
      <c r="GN9" s="182"/>
      <c r="GO9" s="182"/>
      <c r="GP9" s="182"/>
      <c r="GQ9" s="182"/>
      <c r="GR9" s="182"/>
      <c r="GS9" s="182"/>
      <c r="GT9" s="182"/>
      <c r="GU9" s="182"/>
      <c r="GV9" s="182"/>
      <c r="GW9" s="182"/>
      <c r="GX9" s="182"/>
      <c r="GY9" s="182"/>
      <c r="GZ9" s="182"/>
      <c r="HA9" s="182"/>
      <c r="HB9" s="182"/>
      <c r="HC9" s="182"/>
      <c r="HD9" s="182"/>
      <c r="HE9" s="182"/>
      <c r="HF9" s="182"/>
      <c r="HG9" s="182"/>
      <c r="HH9" s="182"/>
      <c r="HI9" s="182"/>
      <c r="HJ9" s="182"/>
      <c r="HK9" s="182"/>
      <c r="HL9" s="182"/>
      <c r="HM9" s="182"/>
      <c r="HN9" s="182"/>
      <c r="HO9" s="182"/>
      <c r="HP9" s="182"/>
      <c r="HQ9" s="182"/>
      <c r="HR9" s="182"/>
      <c r="HS9" s="182"/>
      <c r="HT9" s="182"/>
      <c r="HU9" s="182"/>
      <c r="HV9" s="182"/>
      <c r="HW9" s="182"/>
      <c r="HX9" s="182"/>
      <c r="HY9" s="182"/>
      <c r="HZ9" s="182"/>
      <c r="IA9" s="182"/>
      <c r="IB9" s="182"/>
      <c r="IC9" s="182"/>
      <c r="ID9" s="182"/>
      <c r="IE9" s="182"/>
      <c r="IF9" s="182"/>
      <c r="IG9" s="182"/>
      <c r="IH9" s="182"/>
      <c r="II9" s="182"/>
      <c r="IJ9" s="182"/>
      <c r="IK9" s="182"/>
      <c r="IL9" s="182"/>
      <c r="IM9" s="182"/>
      <c r="IN9" s="182"/>
      <c r="IO9" s="182"/>
      <c r="IP9" s="182"/>
      <c r="IQ9" s="182"/>
      <c r="IR9" s="182"/>
      <c r="IS9" s="182"/>
      <c r="IT9" s="182"/>
      <c r="IU9" s="182"/>
      <c r="IV9" s="182"/>
    </row>
    <row r="10" spans="1:256" ht="11.25" customHeight="1">
      <c r="A10" s="307" t="s">
        <v>242</v>
      </c>
      <c r="B10" s="307"/>
      <c r="C10" s="308" t="s">
        <v>243</v>
      </c>
      <c r="D10" s="308"/>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182"/>
      <c r="EJ10" s="182"/>
      <c r="EK10" s="182"/>
      <c r="EL10" s="182"/>
      <c r="EM10" s="182"/>
      <c r="EN10" s="182"/>
      <c r="EO10" s="182"/>
      <c r="EP10" s="182"/>
      <c r="EQ10" s="182"/>
      <c r="ER10" s="182"/>
      <c r="ES10" s="182"/>
      <c r="ET10" s="182"/>
      <c r="EU10" s="182"/>
      <c r="EV10" s="182"/>
      <c r="EW10" s="182"/>
      <c r="EX10" s="182"/>
      <c r="EY10" s="182"/>
      <c r="EZ10" s="182"/>
      <c r="FA10" s="182"/>
      <c r="FB10" s="182"/>
      <c r="FC10" s="182"/>
      <c r="FD10" s="182"/>
      <c r="FE10" s="182"/>
      <c r="FF10" s="182"/>
      <c r="FG10" s="182"/>
      <c r="FH10" s="182"/>
      <c r="FI10" s="182"/>
      <c r="FJ10" s="182"/>
      <c r="FK10" s="182"/>
      <c r="FL10" s="182"/>
      <c r="FM10" s="182"/>
      <c r="FN10" s="182"/>
      <c r="FO10" s="182"/>
      <c r="FP10" s="182"/>
      <c r="FQ10" s="182"/>
      <c r="FR10" s="182"/>
      <c r="FS10" s="182"/>
      <c r="FT10" s="182"/>
      <c r="FU10" s="182"/>
      <c r="FV10" s="182"/>
      <c r="FW10" s="182"/>
      <c r="FX10" s="182"/>
      <c r="FY10" s="182"/>
      <c r="FZ10" s="182"/>
      <c r="GA10" s="182"/>
      <c r="GB10" s="182"/>
      <c r="GC10" s="182"/>
      <c r="GD10" s="182"/>
      <c r="GE10" s="182"/>
      <c r="GF10" s="182"/>
      <c r="GG10" s="182"/>
      <c r="GH10" s="182"/>
      <c r="GI10" s="182"/>
      <c r="GJ10" s="182"/>
      <c r="GK10" s="182"/>
      <c r="GL10" s="182"/>
      <c r="GM10" s="182"/>
      <c r="GN10" s="182"/>
      <c r="GO10" s="182"/>
      <c r="GP10" s="182"/>
      <c r="GQ10" s="182"/>
      <c r="GR10" s="182"/>
      <c r="GS10" s="182"/>
      <c r="GT10" s="182"/>
      <c r="GU10" s="182"/>
      <c r="GV10" s="182"/>
      <c r="GW10" s="182"/>
      <c r="GX10" s="182"/>
      <c r="GY10" s="182"/>
      <c r="GZ10" s="182"/>
      <c r="HA10" s="182"/>
      <c r="HB10" s="182"/>
      <c r="HC10" s="182"/>
      <c r="HD10" s="182"/>
      <c r="HE10" s="182"/>
      <c r="HF10" s="182"/>
      <c r="HG10" s="182"/>
      <c r="HH10" s="182"/>
      <c r="HI10" s="182"/>
      <c r="HJ10" s="182"/>
      <c r="HK10" s="182"/>
      <c r="HL10" s="182"/>
      <c r="HM10" s="182"/>
      <c r="HN10" s="182"/>
      <c r="HO10" s="182"/>
      <c r="HP10" s="182"/>
      <c r="HQ10" s="182"/>
      <c r="HR10" s="182"/>
      <c r="HS10" s="182"/>
      <c r="HT10" s="182"/>
      <c r="HU10" s="182"/>
      <c r="HV10" s="182"/>
      <c r="HW10" s="182"/>
      <c r="HX10" s="182"/>
      <c r="HY10" s="182"/>
      <c r="HZ10" s="182"/>
      <c r="IA10" s="182"/>
      <c r="IB10" s="182"/>
      <c r="IC10" s="182"/>
      <c r="ID10" s="182"/>
      <c r="IE10" s="182"/>
      <c r="IF10" s="182"/>
      <c r="IG10" s="182"/>
      <c r="IH10" s="182"/>
      <c r="II10" s="182"/>
      <c r="IJ10" s="182"/>
      <c r="IK10" s="182"/>
      <c r="IL10" s="182"/>
      <c r="IM10" s="182"/>
      <c r="IN10" s="182"/>
      <c r="IO10" s="182"/>
      <c r="IP10" s="182"/>
      <c r="IQ10" s="182"/>
      <c r="IR10" s="182"/>
      <c r="IS10" s="182"/>
      <c r="IT10" s="182"/>
      <c r="IU10" s="182"/>
      <c r="IV10" s="182"/>
    </row>
    <row r="11" spans="1:256" ht="11.25" customHeight="1">
      <c r="A11" s="307"/>
      <c r="B11" s="307"/>
      <c r="C11" s="290" t="s">
        <v>244</v>
      </c>
      <c r="D11" s="303" t="s">
        <v>245</v>
      </c>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2"/>
      <c r="FP11" s="182"/>
      <c r="FQ11" s="182"/>
      <c r="FR11" s="182"/>
      <c r="FS11" s="182"/>
      <c r="FT11" s="182"/>
      <c r="FU11" s="182"/>
      <c r="FV11" s="182"/>
      <c r="FW11" s="182"/>
      <c r="FX11" s="182"/>
      <c r="FY11" s="182"/>
      <c r="FZ11" s="182"/>
      <c r="GA11" s="182"/>
      <c r="GB11" s="182"/>
      <c r="GC11" s="182"/>
      <c r="GD11" s="182"/>
      <c r="GE11" s="182"/>
      <c r="GF11" s="182"/>
      <c r="GG11" s="182"/>
      <c r="GH11" s="182"/>
      <c r="GI11" s="182"/>
      <c r="GJ11" s="182"/>
      <c r="GK11" s="182"/>
      <c r="GL11" s="182"/>
      <c r="GM11" s="182"/>
      <c r="GN11" s="182"/>
      <c r="GO11" s="182"/>
      <c r="GP11" s="182"/>
      <c r="GQ11" s="182"/>
      <c r="GR11" s="182"/>
      <c r="GS11" s="182"/>
      <c r="GT11" s="182"/>
      <c r="GU11" s="182"/>
      <c r="GV11" s="182"/>
      <c r="GW11" s="182"/>
      <c r="GX11" s="182"/>
      <c r="GY11" s="182"/>
      <c r="GZ11" s="182"/>
      <c r="HA11" s="182"/>
      <c r="HB11" s="182"/>
      <c r="HC11" s="182"/>
      <c r="HD11" s="182"/>
      <c r="HE11" s="182"/>
      <c r="HF11" s="182"/>
      <c r="HG11" s="182"/>
      <c r="HH11" s="182"/>
      <c r="HI11" s="182"/>
      <c r="HJ11" s="182"/>
      <c r="HK11" s="182"/>
      <c r="HL11" s="182"/>
      <c r="HM11" s="182"/>
      <c r="HN11" s="182"/>
      <c r="HO11" s="182"/>
      <c r="HP11" s="182"/>
      <c r="HQ11" s="182"/>
      <c r="HR11" s="182"/>
      <c r="HS11" s="182"/>
      <c r="HT11" s="182"/>
      <c r="HU11" s="182"/>
      <c r="HV11" s="182"/>
      <c r="HW11" s="182"/>
      <c r="HX11" s="182"/>
      <c r="HY11" s="182"/>
      <c r="HZ11" s="182"/>
      <c r="IA11" s="182"/>
      <c r="IB11" s="182"/>
      <c r="IC11" s="182"/>
      <c r="ID11" s="182"/>
      <c r="IE11" s="182"/>
      <c r="IF11" s="182"/>
      <c r="IG11" s="182"/>
      <c r="IH11" s="182"/>
      <c r="II11" s="182"/>
      <c r="IJ11" s="182"/>
      <c r="IK11" s="182"/>
      <c r="IL11" s="182"/>
      <c r="IM11" s="182"/>
      <c r="IN11" s="182"/>
      <c r="IO11" s="182"/>
      <c r="IP11" s="182"/>
      <c r="IQ11" s="182"/>
      <c r="IR11" s="182"/>
      <c r="IS11" s="182"/>
      <c r="IT11" s="182"/>
      <c r="IU11" s="182"/>
      <c r="IV11" s="182"/>
    </row>
    <row r="12" spans="1:256" ht="11.25" customHeight="1">
      <c r="A12" s="307"/>
      <c r="B12" s="307"/>
      <c r="C12" s="290"/>
      <c r="D12" s="303"/>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2"/>
      <c r="HC12" s="182"/>
      <c r="HD12" s="182"/>
      <c r="HE12" s="182"/>
      <c r="HF12" s="182"/>
      <c r="HG12" s="182"/>
      <c r="HH12" s="182"/>
      <c r="HI12" s="182"/>
      <c r="HJ12" s="182"/>
      <c r="HK12" s="182"/>
      <c r="HL12" s="182"/>
      <c r="HM12" s="182"/>
      <c r="HN12" s="182"/>
      <c r="HO12" s="182"/>
      <c r="HP12" s="182"/>
      <c r="HQ12" s="182"/>
      <c r="HR12" s="182"/>
      <c r="HS12" s="182"/>
      <c r="HT12" s="182"/>
      <c r="HU12" s="182"/>
      <c r="HV12" s="182"/>
      <c r="HW12" s="182"/>
      <c r="HX12" s="182"/>
      <c r="HY12" s="182"/>
      <c r="HZ12" s="182"/>
      <c r="IA12" s="182"/>
      <c r="IB12" s="182"/>
      <c r="IC12" s="182"/>
      <c r="ID12" s="182"/>
      <c r="IE12" s="182"/>
      <c r="IF12" s="182"/>
      <c r="IG12" s="182"/>
      <c r="IH12" s="182"/>
      <c r="II12" s="182"/>
      <c r="IJ12" s="182"/>
      <c r="IK12" s="182"/>
      <c r="IL12" s="182"/>
      <c r="IM12" s="182"/>
      <c r="IN12" s="182"/>
      <c r="IO12" s="182"/>
      <c r="IP12" s="182"/>
      <c r="IQ12" s="182"/>
      <c r="IR12" s="182"/>
      <c r="IS12" s="182"/>
      <c r="IT12" s="182"/>
      <c r="IU12" s="182"/>
      <c r="IV12" s="182"/>
    </row>
    <row r="13" spans="1:256" ht="11.25" customHeight="1">
      <c r="A13" s="307"/>
      <c r="B13" s="307"/>
      <c r="C13" s="290"/>
      <c r="D13" s="303"/>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c r="IR13" s="182"/>
      <c r="IS13" s="182"/>
      <c r="IT13" s="182"/>
      <c r="IU13" s="182"/>
      <c r="IV13" s="182"/>
    </row>
    <row r="14" spans="1:256" ht="11.25" customHeight="1">
      <c r="A14" s="307"/>
      <c r="B14" s="307"/>
      <c r="C14" s="290"/>
      <c r="D14" s="122" t="s">
        <v>38</v>
      </c>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c r="IM14" s="182"/>
      <c r="IN14" s="182"/>
      <c r="IO14" s="182"/>
      <c r="IP14" s="182"/>
      <c r="IQ14" s="182"/>
      <c r="IR14" s="182"/>
      <c r="IS14" s="182"/>
      <c r="IT14" s="182"/>
      <c r="IU14" s="182"/>
      <c r="IV14" s="182"/>
    </row>
    <row r="15" spans="1:256" ht="11.25" customHeight="1">
      <c r="A15" s="218" t="s">
        <v>246</v>
      </c>
      <c r="B15" s="123"/>
      <c r="C15" s="124">
        <f>SUM(C16:C17)</f>
        <v>0</v>
      </c>
      <c r="D15" s="125">
        <f>SUM(D16:D17)</f>
        <v>0</v>
      </c>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c r="IM15" s="182"/>
      <c r="IN15" s="182"/>
      <c r="IO15" s="182"/>
      <c r="IP15" s="182"/>
      <c r="IQ15" s="182"/>
      <c r="IR15" s="182"/>
      <c r="IS15" s="182"/>
      <c r="IT15" s="182"/>
      <c r="IU15" s="182"/>
      <c r="IV15" s="182"/>
    </row>
    <row r="16" spans="1:256" ht="11.25" customHeight="1">
      <c r="A16" s="218" t="s">
        <v>247</v>
      </c>
      <c r="B16" s="123"/>
      <c r="C16" s="147"/>
      <c r="D16" s="147"/>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c r="IU16" s="182"/>
      <c r="IV16" s="182"/>
    </row>
    <row r="17" spans="1:256" ht="11.25" customHeight="1">
      <c r="A17" s="218" t="s">
        <v>248</v>
      </c>
      <c r="B17" s="123"/>
      <c r="C17" s="147"/>
      <c r="D17" s="147"/>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c r="IR17" s="182"/>
      <c r="IS17" s="182"/>
      <c r="IT17" s="182"/>
      <c r="IU17" s="182"/>
      <c r="IV17" s="182"/>
    </row>
    <row r="18" spans="1:256" ht="11.25" customHeight="1">
      <c r="A18" s="218" t="s">
        <v>249</v>
      </c>
      <c r="B18" s="123"/>
      <c r="C18" s="126">
        <f>+C19+C25</f>
        <v>0</v>
      </c>
      <c r="D18" s="127">
        <f>+D19+D25</f>
        <v>0</v>
      </c>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c r="IQ18" s="182"/>
      <c r="IR18" s="182"/>
      <c r="IS18" s="182"/>
      <c r="IT18" s="182"/>
      <c r="IU18" s="182"/>
      <c r="IV18" s="182"/>
    </row>
    <row r="19" spans="1:256" ht="11.25" customHeight="1">
      <c r="A19" s="218" t="s">
        <v>247</v>
      </c>
      <c r="B19" s="123"/>
      <c r="C19" s="126">
        <f>SUM(C20:C24)</f>
        <v>0</v>
      </c>
      <c r="D19" s="127">
        <f>SUM(D20:D24)</f>
        <v>0</v>
      </c>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c r="IL19" s="182"/>
      <c r="IM19" s="182"/>
      <c r="IN19" s="182"/>
      <c r="IO19" s="182"/>
      <c r="IP19" s="182"/>
      <c r="IQ19" s="182"/>
      <c r="IR19" s="182"/>
      <c r="IS19" s="182"/>
      <c r="IT19" s="182"/>
      <c r="IU19" s="182"/>
      <c r="IV19" s="182"/>
    </row>
    <row r="20" spans="1:256" ht="11.25" customHeight="1">
      <c r="A20" s="218" t="s">
        <v>250</v>
      </c>
      <c r="B20" s="123"/>
      <c r="C20" s="147"/>
      <c r="D20" s="147"/>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c r="IQ20" s="182"/>
      <c r="IR20" s="182"/>
      <c r="IS20" s="182"/>
      <c r="IT20" s="182"/>
      <c r="IU20" s="182"/>
      <c r="IV20" s="182"/>
    </row>
    <row r="21" spans="1:256" ht="11.25" customHeight="1">
      <c r="A21" s="218" t="s">
        <v>251</v>
      </c>
      <c r="B21" s="123"/>
      <c r="C21" s="128"/>
      <c r="D21" s="128"/>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c r="IQ21" s="182"/>
      <c r="IR21" s="182"/>
      <c r="IS21" s="182"/>
      <c r="IT21" s="182"/>
      <c r="IU21" s="182"/>
      <c r="IV21" s="182"/>
    </row>
    <row r="22" spans="1:256" ht="11.25" customHeight="1">
      <c r="A22" s="218" t="s">
        <v>252</v>
      </c>
      <c r="B22" s="123"/>
      <c r="C22" s="147"/>
      <c r="D22" s="147"/>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2"/>
      <c r="GQ22" s="182"/>
      <c r="GR22" s="182"/>
      <c r="GS22" s="182"/>
      <c r="GT22" s="182"/>
      <c r="GU22" s="182"/>
      <c r="GV22" s="182"/>
      <c r="GW22" s="182"/>
      <c r="GX22" s="182"/>
      <c r="GY22" s="182"/>
      <c r="GZ22" s="182"/>
      <c r="HA22" s="182"/>
      <c r="HB22" s="182"/>
      <c r="HC22" s="182"/>
      <c r="HD22" s="182"/>
      <c r="HE22" s="182"/>
      <c r="HF22" s="182"/>
      <c r="HG22" s="182"/>
      <c r="HH22" s="182"/>
      <c r="HI22" s="182"/>
      <c r="HJ22" s="182"/>
      <c r="HK22" s="182"/>
      <c r="HL22" s="182"/>
      <c r="HM22" s="182"/>
      <c r="HN22" s="182"/>
      <c r="HO22" s="182"/>
      <c r="HP22" s="182"/>
      <c r="HQ22" s="182"/>
      <c r="HR22" s="182"/>
      <c r="HS22" s="182"/>
      <c r="HT22" s="182"/>
      <c r="HU22" s="182"/>
      <c r="HV22" s="182"/>
      <c r="HW22" s="182"/>
      <c r="HX22" s="182"/>
      <c r="HY22" s="182"/>
      <c r="HZ22" s="182"/>
      <c r="IA22" s="182"/>
      <c r="IB22" s="182"/>
      <c r="IC22" s="182"/>
      <c r="ID22" s="182"/>
      <c r="IE22" s="182"/>
      <c r="IF22" s="182"/>
      <c r="IG22" s="182"/>
      <c r="IH22" s="182"/>
      <c r="II22" s="182"/>
      <c r="IJ22" s="182"/>
      <c r="IK22" s="182"/>
      <c r="IL22" s="182"/>
      <c r="IM22" s="182"/>
      <c r="IN22" s="182"/>
      <c r="IO22" s="182"/>
      <c r="IP22" s="182"/>
      <c r="IQ22" s="182"/>
      <c r="IR22" s="182"/>
      <c r="IS22" s="182"/>
      <c r="IT22" s="182"/>
      <c r="IU22" s="182"/>
      <c r="IV22" s="182"/>
    </row>
    <row r="23" spans="1:256" ht="11.25" customHeight="1">
      <c r="A23" s="218" t="s">
        <v>253</v>
      </c>
      <c r="B23" s="123"/>
      <c r="C23" s="147"/>
      <c r="D23" s="147"/>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82"/>
      <c r="GU23" s="182"/>
      <c r="GV23" s="182"/>
      <c r="GW23" s="182"/>
      <c r="GX23" s="182"/>
      <c r="GY23" s="182"/>
      <c r="GZ23" s="182"/>
      <c r="HA23" s="182"/>
      <c r="HB23" s="182"/>
      <c r="HC23" s="182"/>
      <c r="HD23" s="182"/>
      <c r="HE23" s="182"/>
      <c r="HF23" s="182"/>
      <c r="HG23" s="182"/>
      <c r="HH23" s="182"/>
      <c r="HI23" s="182"/>
      <c r="HJ23" s="182"/>
      <c r="HK23" s="182"/>
      <c r="HL23" s="182"/>
      <c r="HM23" s="182"/>
      <c r="HN23" s="182"/>
      <c r="HO23" s="182"/>
      <c r="HP23" s="182"/>
      <c r="HQ23" s="182"/>
      <c r="HR23" s="182"/>
      <c r="HS23" s="182"/>
      <c r="HT23" s="182"/>
      <c r="HU23" s="182"/>
      <c r="HV23" s="182"/>
      <c r="HW23" s="182"/>
      <c r="HX23" s="182"/>
      <c r="HY23" s="182"/>
      <c r="HZ23" s="182"/>
      <c r="IA23" s="182"/>
      <c r="IB23" s="182"/>
      <c r="IC23" s="182"/>
      <c r="ID23" s="182"/>
      <c r="IE23" s="182"/>
      <c r="IF23" s="182"/>
      <c r="IG23" s="182"/>
      <c r="IH23" s="182"/>
      <c r="II23" s="182"/>
      <c r="IJ23" s="182"/>
      <c r="IK23" s="182"/>
      <c r="IL23" s="182"/>
      <c r="IM23" s="182"/>
      <c r="IN23" s="182"/>
      <c r="IO23" s="182"/>
      <c r="IP23" s="182"/>
      <c r="IQ23" s="182"/>
      <c r="IR23" s="182"/>
      <c r="IS23" s="182"/>
      <c r="IT23" s="182"/>
      <c r="IU23" s="182"/>
      <c r="IV23" s="182"/>
    </row>
    <row r="24" spans="1:256" ht="15" customHeight="1">
      <c r="A24" s="218" t="s">
        <v>254</v>
      </c>
      <c r="B24" s="123"/>
      <c r="C24" s="128"/>
      <c r="D24" s="128"/>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182"/>
      <c r="ED24" s="182"/>
      <c r="EE24" s="182"/>
      <c r="EF24" s="182"/>
      <c r="EG24" s="182"/>
      <c r="EH24" s="182"/>
      <c r="EI24" s="182"/>
      <c r="EJ24" s="182"/>
      <c r="EK24" s="182"/>
      <c r="EL24" s="182"/>
      <c r="EM24" s="182"/>
      <c r="EN24" s="182"/>
      <c r="EO24" s="182"/>
      <c r="EP24" s="182"/>
      <c r="EQ24" s="182"/>
      <c r="ER24" s="182"/>
      <c r="ES24" s="182"/>
      <c r="ET24" s="182"/>
      <c r="EU24" s="182"/>
      <c r="EV24" s="182"/>
      <c r="EW24" s="182"/>
      <c r="EX24" s="182"/>
      <c r="EY24" s="182"/>
      <c r="EZ24" s="182"/>
      <c r="FA24" s="182"/>
      <c r="FB24" s="182"/>
      <c r="FC24" s="182"/>
      <c r="FD24" s="182"/>
      <c r="FE24" s="182"/>
      <c r="FF24" s="182"/>
      <c r="FG24" s="182"/>
      <c r="FH24" s="182"/>
      <c r="FI24" s="182"/>
      <c r="FJ24" s="182"/>
      <c r="FK24" s="182"/>
      <c r="FL24" s="182"/>
      <c r="FM24" s="182"/>
      <c r="FN24" s="182"/>
      <c r="FO24" s="182"/>
      <c r="FP24" s="182"/>
      <c r="FQ24" s="182"/>
      <c r="FR24" s="182"/>
      <c r="FS24" s="182"/>
      <c r="FT24" s="182"/>
      <c r="FU24" s="182"/>
      <c r="FV24" s="182"/>
      <c r="FW24" s="182"/>
      <c r="FX24" s="182"/>
      <c r="FY24" s="182"/>
      <c r="FZ24" s="182"/>
      <c r="GA24" s="182"/>
      <c r="GB24" s="182"/>
      <c r="GC24" s="182"/>
      <c r="GD24" s="182"/>
      <c r="GE24" s="182"/>
      <c r="GF24" s="182"/>
      <c r="GG24" s="182"/>
      <c r="GH24" s="182"/>
      <c r="GI24" s="182"/>
      <c r="GJ24" s="182"/>
      <c r="GK24" s="182"/>
      <c r="GL24" s="182"/>
      <c r="GM24" s="182"/>
      <c r="GN24" s="182"/>
      <c r="GO24" s="182"/>
      <c r="GP24" s="182"/>
      <c r="GQ24" s="182"/>
      <c r="GR24" s="182"/>
      <c r="GS24" s="182"/>
      <c r="GT24" s="182"/>
      <c r="GU24" s="182"/>
      <c r="GV24" s="182"/>
      <c r="GW24" s="182"/>
      <c r="GX24" s="182"/>
      <c r="GY24" s="182"/>
      <c r="GZ24" s="182"/>
      <c r="HA24" s="182"/>
      <c r="HB24" s="182"/>
      <c r="HC24" s="182"/>
      <c r="HD24" s="182"/>
      <c r="HE24" s="182"/>
      <c r="HF24" s="182"/>
      <c r="HG24" s="182"/>
      <c r="HH24" s="182"/>
      <c r="HI24" s="182"/>
      <c r="HJ24" s="182"/>
      <c r="HK24" s="182"/>
      <c r="HL24" s="182"/>
      <c r="HM24" s="182"/>
      <c r="HN24" s="182"/>
      <c r="HO24" s="182"/>
      <c r="HP24" s="182"/>
      <c r="HQ24" s="182"/>
      <c r="HR24" s="182"/>
      <c r="HS24" s="182"/>
      <c r="HT24" s="182"/>
      <c r="HU24" s="182"/>
      <c r="HV24" s="182"/>
      <c r="HW24" s="182"/>
      <c r="HX24" s="182"/>
      <c r="HY24" s="182"/>
      <c r="HZ24" s="182"/>
      <c r="IA24" s="182"/>
      <c r="IB24" s="182"/>
      <c r="IC24" s="182"/>
      <c r="ID24" s="182"/>
      <c r="IE24" s="182"/>
      <c r="IF24" s="182"/>
      <c r="IG24" s="182"/>
      <c r="IH24" s="182"/>
      <c r="II24" s="182"/>
      <c r="IJ24" s="182"/>
      <c r="IK24" s="182"/>
      <c r="IL24" s="182"/>
      <c r="IM24" s="182"/>
      <c r="IN24" s="182"/>
      <c r="IO24" s="182"/>
      <c r="IP24" s="182"/>
      <c r="IQ24" s="182"/>
      <c r="IR24" s="182"/>
      <c r="IS24" s="182"/>
      <c r="IT24" s="182"/>
      <c r="IU24" s="182"/>
      <c r="IV24" s="182"/>
    </row>
    <row r="25" spans="1:256" ht="11.25" customHeight="1">
      <c r="A25" s="218" t="s">
        <v>248</v>
      </c>
      <c r="B25" s="123"/>
      <c r="C25" s="127">
        <f>C26+C27+C28+C29+C30</f>
        <v>0</v>
      </c>
      <c r="D25" s="127">
        <f>D26+D27+D28+D29+D30</f>
        <v>0</v>
      </c>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182"/>
      <c r="ED25" s="182"/>
      <c r="EE25" s="182"/>
      <c r="EF25" s="182"/>
      <c r="EG25" s="182"/>
      <c r="EH25" s="182"/>
      <c r="EI25" s="182"/>
      <c r="EJ25" s="182"/>
      <c r="EK25" s="182"/>
      <c r="EL25" s="182"/>
      <c r="EM25" s="182"/>
      <c r="EN25" s="182"/>
      <c r="EO25" s="182"/>
      <c r="EP25" s="182"/>
      <c r="EQ25" s="182"/>
      <c r="ER25" s="182"/>
      <c r="ES25" s="182"/>
      <c r="ET25" s="182"/>
      <c r="EU25" s="182"/>
      <c r="EV25" s="182"/>
      <c r="EW25" s="182"/>
      <c r="EX25" s="182"/>
      <c r="EY25" s="182"/>
      <c r="EZ25" s="182"/>
      <c r="FA25" s="182"/>
      <c r="FB25" s="182"/>
      <c r="FC25" s="182"/>
      <c r="FD25" s="182"/>
      <c r="FE25" s="182"/>
      <c r="FF25" s="182"/>
      <c r="FG25" s="182"/>
      <c r="FH25" s="182"/>
      <c r="FI25" s="182"/>
      <c r="FJ25" s="182"/>
      <c r="FK25" s="182"/>
      <c r="FL25" s="182"/>
      <c r="FM25" s="182"/>
      <c r="FN25" s="182"/>
      <c r="FO25" s="182"/>
      <c r="FP25" s="182"/>
      <c r="FQ25" s="182"/>
      <c r="FR25" s="182"/>
      <c r="FS25" s="182"/>
      <c r="FT25" s="182"/>
      <c r="FU25" s="182"/>
      <c r="FV25" s="182"/>
      <c r="FW25" s="182"/>
      <c r="FX25" s="182"/>
      <c r="FY25" s="182"/>
      <c r="FZ25" s="182"/>
      <c r="GA25" s="182"/>
      <c r="GB25" s="182"/>
      <c r="GC25" s="182"/>
      <c r="GD25" s="182"/>
      <c r="GE25" s="182"/>
      <c r="GF25" s="182"/>
      <c r="GG25" s="182"/>
      <c r="GH25" s="182"/>
      <c r="GI25" s="182"/>
      <c r="GJ25" s="182"/>
      <c r="GK25" s="182"/>
      <c r="GL25" s="182"/>
      <c r="GM25" s="182"/>
      <c r="GN25" s="182"/>
      <c r="GO25" s="182"/>
      <c r="GP25" s="182"/>
      <c r="GQ25" s="182"/>
      <c r="GR25" s="182"/>
      <c r="GS25" s="182"/>
      <c r="GT25" s="182"/>
      <c r="GU25" s="182"/>
      <c r="GV25" s="182"/>
      <c r="GW25" s="182"/>
      <c r="GX25" s="182"/>
      <c r="GY25" s="182"/>
      <c r="GZ25" s="182"/>
      <c r="HA25" s="182"/>
      <c r="HB25" s="182"/>
      <c r="HC25" s="182"/>
      <c r="HD25" s="182"/>
      <c r="HE25" s="182"/>
      <c r="HF25" s="182"/>
      <c r="HG25" s="182"/>
      <c r="HH25" s="182"/>
      <c r="HI25" s="182"/>
      <c r="HJ25" s="182"/>
      <c r="HK25" s="182"/>
      <c r="HL25" s="182"/>
      <c r="HM25" s="182"/>
      <c r="HN25" s="182"/>
      <c r="HO25" s="182"/>
      <c r="HP25" s="182"/>
      <c r="HQ25" s="182"/>
      <c r="HR25" s="182"/>
      <c r="HS25" s="182"/>
      <c r="HT25" s="182"/>
      <c r="HU25" s="182"/>
      <c r="HV25" s="182"/>
      <c r="HW25" s="182"/>
      <c r="HX25" s="182"/>
      <c r="HY25" s="182"/>
      <c r="HZ25" s="182"/>
      <c r="IA25" s="182"/>
      <c r="IB25" s="182"/>
      <c r="IC25" s="182"/>
      <c r="ID25" s="182"/>
      <c r="IE25" s="182"/>
      <c r="IF25" s="182"/>
      <c r="IG25" s="182"/>
      <c r="IH25" s="182"/>
      <c r="II25" s="182"/>
      <c r="IJ25" s="182"/>
      <c r="IK25" s="182"/>
      <c r="IL25" s="182"/>
      <c r="IM25" s="182"/>
      <c r="IN25" s="182"/>
      <c r="IO25" s="182"/>
      <c r="IP25" s="182"/>
      <c r="IQ25" s="182"/>
      <c r="IR25" s="182"/>
      <c r="IS25" s="182"/>
      <c r="IT25" s="182"/>
      <c r="IU25" s="182"/>
      <c r="IV25" s="182"/>
    </row>
    <row r="26" spans="1:256" ht="11.25" customHeight="1">
      <c r="A26" s="218" t="s">
        <v>250</v>
      </c>
      <c r="B26" s="123"/>
      <c r="C26" s="147"/>
      <c r="D26" s="147"/>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2"/>
      <c r="FA26" s="182"/>
      <c r="FB26" s="182"/>
      <c r="FC26" s="182"/>
      <c r="FD26" s="182"/>
      <c r="FE26" s="182"/>
      <c r="FF26" s="182"/>
      <c r="FG26" s="182"/>
      <c r="FH26" s="182"/>
      <c r="FI26" s="182"/>
      <c r="FJ26" s="182"/>
      <c r="FK26" s="182"/>
      <c r="FL26" s="182"/>
      <c r="FM26" s="182"/>
      <c r="FN26" s="182"/>
      <c r="FO26" s="182"/>
      <c r="FP26" s="182"/>
      <c r="FQ26" s="182"/>
      <c r="FR26" s="182"/>
      <c r="FS26" s="182"/>
      <c r="FT26" s="182"/>
      <c r="FU26" s="182"/>
      <c r="FV26" s="182"/>
      <c r="FW26" s="182"/>
      <c r="FX26" s="182"/>
      <c r="FY26" s="182"/>
      <c r="FZ26" s="182"/>
      <c r="GA26" s="182"/>
      <c r="GB26" s="182"/>
      <c r="GC26" s="182"/>
      <c r="GD26" s="182"/>
      <c r="GE26" s="182"/>
      <c r="GF26" s="182"/>
      <c r="GG26" s="182"/>
      <c r="GH26" s="182"/>
      <c r="GI26" s="182"/>
      <c r="GJ26" s="182"/>
      <c r="GK26" s="182"/>
      <c r="GL26" s="182"/>
      <c r="GM26" s="182"/>
      <c r="GN26" s="182"/>
      <c r="GO26" s="182"/>
      <c r="GP26" s="182"/>
      <c r="GQ26" s="182"/>
      <c r="GR26" s="182"/>
      <c r="GS26" s="182"/>
      <c r="GT26" s="182"/>
      <c r="GU26" s="182"/>
      <c r="GV26" s="182"/>
      <c r="GW26" s="182"/>
      <c r="GX26" s="182"/>
      <c r="GY26" s="182"/>
      <c r="GZ26" s="182"/>
      <c r="HA26" s="182"/>
      <c r="HB26" s="182"/>
      <c r="HC26" s="182"/>
      <c r="HD26" s="182"/>
      <c r="HE26" s="182"/>
      <c r="HF26" s="182"/>
      <c r="HG26" s="182"/>
      <c r="HH26" s="182"/>
      <c r="HI26" s="182"/>
      <c r="HJ26" s="182"/>
      <c r="HK26" s="182"/>
      <c r="HL26" s="182"/>
      <c r="HM26" s="182"/>
      <c r="HN26" s="182"/>
      <c r="HO26" s="182"/>
      <c r="HP26" s="182"/>
      <c r="HQ26" s="182"/>
      <c r="HR26" s="182"/>
      <c r="HS26" s="182"/>
      <c r="HT26" s="182"/>
      <c r="HU26" s="182"/>
      <c r="HV26" s="182"/>
      <c r="HW26" s="182"/>
      <c r="HX26" s="182"/>
      <c r="HY26" s="182"/>
      <c r="HZ26" s="182"/>
      <c r="IA26" s="182"/>
      <c r="IB26" s="182"/>
      <c r="IC26" s="182"/>
      <c r="ID26" s="182"/>
      <c r="IE26" s="182"/>
      <c r="IF26" s="182"/>
      <c r="IG26" s="182"/>
      <c r="IH26" s="182"/>
      <c r="II26" s="182"/>
      <c r="IJ26" s="182"/>
      <c r="IK26" s="182"/>
      <c r="IL26" s="182"/>
      <c r="IM26" s="182"/>
      <c r="IN26" s="182"/>
      <c r="IO26" s="182"/>
      <c r="IP26" s="182"/>
      <c r="IQ26" s="182"/>
      <c r="IR26" s="182"/>
      <c r="IS26" s="182"/>
      <c r="IT26" s="182"/>
      <c r="IU26" s="182"/>
      <c r="IV26" s="182"/>
    </row>
    <row r="27" spans="1:256" ht="11.25" customHeight="1">
      <c r="A27" s="218" t="s">
        <v>251</v>
      </c>
      <c r="B27" s="123"/>
      <c r="C27" s="147"/>
      <c r="D27" s="128"/>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c r="DP27" s="182"/>
      <c r="DQ27" s="182"/>
      <c r="DR27" s="182"/>
      <c r="DS27" s="182"/>
      <c r="DT27" s="182"/>
      <c r="DU27" s="182"/>
      <c r="DV27" s="182"/>
      <c r="DW27" s="182"/>
      <c r="DX27" s="182"/>
      <c r="DY27" s="182"/>
      <c r="DZ27" s="182"/>
      <c r="EA27" s="182"/>
      <c r="EB27" s="182"/>
      <c r="EC27" s="182"/>
      <c r="ED27" s="182"/>
      <c r="EE27" s="182"/>
      <c r="EF27" s="182"/>
      <c r="EG27" s="182"/>
      <c r="EH27" s="182"/>
      <c r="EI27" s="182"/>
      <c r="EJ27" s="182"/>
      <c r="EK27" s="182"/>
      <c r="EL27" s="182"/>
      <c r="EM27" s="182"/>
      <c r="EN27" s="182"/>
      <c r="EO27" s="182"/>
      <c r="EP27" s="182"/>
      <c r="EQ27" s="182"/>
      <c r="ER27" s="182"/>
      <c r="ES27" s="182"/>
      <c r="ET27" s="182"/>
      <c r="EU27" s="182"/>
      <c r="EV27" s="182"/>
      <c r="EW27" s="182"/>
      <c r="EX27" s="182"/>
      <c r="EY27" s="182"/>
      <c r="EZ27" s="182"/>
      <c r="FA27" s="182"/>
      <c r="FB27" s="182"/>
      <c r="FC27" s="182"/>
      <c r="FD27" s="182"/>
      <c r="FE27" s="182"/>
      <c r="FF27" s="182"/>
      <c r="FG27" s="182"/>
      <c r="FH27" s="182"/>
      <c r="FI27" s="182"/>
      <c r="FJ27" s="182"/>
      <c r="FK27" s="182"/>
      <c r="FL27" s="182"/>
      <c r="FM27" s="182"/>
      <c r="FN27" s="182"/>
      <c r="FO27" s="182"/>
      <c r="FP27" s="182"/>
      <c r="FQ27" s="182"/>
      <c r="FR27" s="182"/>
      <c r="FS27" s="182"/>
      <c r="FT27" s="182"/>
      <c r="FU27" s="182"/>
      <c r="FV27" s="182"/>
      <c r="FW27" s="182"/>
      <c r="FX27" s="182"/>
      <c r="FY27" s="182"/>
      <c r="FZ27" s="182"/>
      <c r="GA27" s="182"/>
      <c r="GB27" s="182"/>
      <c r="GC27" s="182"/>
      <c r="GD27" s="182"/>
      <c r="GE27" s="182"/>
      <c r="GF27" s="182"/>
      <c r="GG27" s="182"/>
      <c r="GH27" s="182"/>
      <c r="GI27" s="182"/>
      <c r="GJ27" s="182"/>
      <c r="GK27" s="182"/>
      <c r="GL27" s="182"/>
      <c r="GM27" s="182"/>
      <c r="GN27" s="182"/>
      <c r="GO27" s="182"/>
      <c r="GP27" s="182"/>
      <c r="GQ27" s="182"/>
      <c r="GR27" s="182"/>
      <c r="GS27" s="182"/>
      <c r="GT27" s="182"/>
      <c r="GU27" s="182"/>
      <c r="GV27" s="182"/>
      <c r="GW27" s="182"/>
      <c r="GX27" s="182"/>
      <c r="GY27" s="182"/>
      <c r="GZ27" s="182"/>
      <c r="HA27" s="182"/>
      <c r="HB27" s="182"/>
      <c r="HC27" s="182"/>
      <c r="HD27" s="182"/>
      <c r="HE27" s="182"/>
      <c r="HF27" s="182"/>
      <c r="HG27" s="182"/>
      <c r="HH27" s="182"/>
      <c r="HI27" s="182"/>
      <c r="HJ27" s="182"/>
      <c r="HK27" s="182"/>
      <c r="HL27" s="182"/>
      <c r="HM27" s="182"/>
      <c r="HN27" s="182"/>
      <c r="HO27" s="182"/>
      <c r="HP27" s="182"/>
      <c r="HQ27" s="182"/>
      <c r="HR27" s="182"/>
      <c r="HS27" s="182"/>
      <c r="HT27" s="182"/>
      <c r="HU27" s="182"/>
      <c r="HV27" s="182"/>
      <c r="HW27" s="182"/>
      <c r="HX27" s="182"/>
      <c r="HY27" s="182"/>
      <c r="HZ27" s="182"/>
      <c r="IA27" s="182"/>
      <c r="IB27" s="182"/>
      <c r="IC27" s="182"/>
      <c r="ID27" s="182"/>
      <c r="IE27" s="182"/>
      <c r="IF27" s="182"/>
      <c r="IG27" s="182"/>
      <c r="IH27" s="182"/>
      <c r="II27" s="182"/>
      <c r="IJ27" s="182"/>
      <c r="IK27" s="182"/>
      <c r="IL27" s="182"/>
      <c r="IM27" s="182"/>
      <c r="IN27" s="182"/>
      <c r="IO27" s="182"/>
      <c r="IP27" s="182"/>
      <c r="IQ27" s="182"/>
      <c r="IR27" s="182"/>
      <c r="IS27" s="182"/>
      <c r="IT27" s="182"/>
      <c r="IU27" s="182"/>
      <c r="IV27" s="182"/>
    </row>
    <row r="28" spans="1:256" ht="11.25" customHeight="1">
      <c r="A28" s="218" t="s">
        <v>252</v>
      </c>
      <c r="B28" s="123"/>
      <c r="C28" s="147"/>
      <c r="D28" s="147"/>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c r="EN28" s="182"/>
      <c r="EO28" s="182"/>
      <c r="EP28" s="182"/>
      <c r="EQ28" s="182"/>
      <c r="ER28" s="182"/>
      <c r="ES28" s="182"/>
      <c r="ET28" s="182"/>
      <c r="EU28" s="182"/>
      <c r="EV28" s="182"/>
      <c r="EW28" s="182"/>
      <c r="EX28" s="182"/>
      <c r="EY28" s="182"/>
      <c r="EZ28" s="182"/>
      <c r="FA28" s="182"/>
      <c r="FB28" s="182"/>
      <c r="FC28" s="182"/>
      <c r="FD28" s="182"/>
      <c r="FE28" s="182"/>
      <c r="FF28" s="182"/>
      <c r="FG28" s="182"/>
      <c r="FH28" s="182"/>
      <c r="FI28" s="182"/>
      <c r="FJ28" s="182"/>
      <c r="FK28" s="182"/>
      <c r="FL28" s="182"/>
      <c r="FM28" s="182"/>
      <c r="FN28" s="182"/>
      <c r="FO28" s="182"/>
      <c r="FP28" s="182"/>
      <c r="FQ28" s="182"/>
      <c r="FR28" s="182"/>
      <c r="FS28" s="182"/>
      <c r="FT28" s="182"/>
      <c r="FU28" s="182"/>
      <c r="FV28" s="182"/>
      <c r="FW28" s="182"/>
      <c r="FX28" s="182"/>
      <c r="FY28" s="182"/>
      <c r="FZ28" s="182"/>
      <c r="GA28" s="182"/>
      <c r="GB28" s="182"/>
      <c r="GC28" s="182"/>
      <c r="GD28" s="182"/>
      <c r="GE28" s="182"/>
      <c r="GF28" s="182"/>
      <c r="GG28" s="182"/>
      <c r="GH28" s="182"/>
      <c r="GI28" s="182"/>
      <c r="GJ28" s="182"/>
      <c r="GK28" s="182"/>
      <c r="GL28" s="182"/>
      <c r="GM28" s="182"/>
      <c r="GN28" s="182"/>
      <c r="GO28" s="182"/>
      <c r="GP28" s="182"/>
      <c r="GQ28" s="182"/>
      <c r="GR28" s="182"/>
      <c r="GS28" s="182"/>
      <c r="GT28" s="182"/>
      <c r="GU28" s="182"/>
      <c r="GV28" s="182"/>
      <c r="GW28" s="182"/>
      <c r="GX28" s="182"/>
      <c r="GY28" s="182"/>
      <c r="GZ28" s="182"/>
      <c r="HA28" s="182"/>
      <c r="HB28" s="182"/>
      <c r="HC28" s="182"/>
      <c r="HD28" s="182"/>
      <c r="HE28" s="182"/>
      <c r="HF28" s="182"/>
      <c r="HG28" s="182"/>
      <c r="HH28" s="182"/>
      <c r="HI28" s="182"/>
      <c r="HJ28" s="182"/>
      <c r="HK28" s="182"/>
      <c r="HL28" s="182"/>
      <c r="HM28" s="182"/>
      <c r="HN28" s="182"/>
      <c r="HO28" s="182"/>
      <c r="HP28" s="182"/>
      <c r="HQ28" s="182"/>
      <c r="HR28" s="182"/>
      <c r="HS28" s="182"/>
      <c r="HT28" s="182"/>
      <c r="HU28" s="182"/>
      <c r="HV28" s="182"/>
      <c r="HW28" s="182"/>
      <c r="HX28" s="182"/>
      <c r="HY28" s="182"/>
      <c r="HZ28" s="182"/>
      <c r="IA28" s="182"/>
      <c r="IB28" s="182"/>
      <c r="IC28" s="182"/>
      <c r="ID28" s="182"/>
      <c r="IE28" s="182"/>
      <c r="IF28" s="182"/>
      <c r="IG28" s="182"/>
      <c r="IH28" s="182"/>
      <c r="II28" s="182"/>
      <c r="IJ28" s="182"/>
      <c r="IK28" s="182"/>
      <c r="IL28" s="182"/>
      <c r="IM28" s="182"/>
      <c r="IN28" s="182"/>
      <c r="IO28" s="182"/>
      <c r="IP28" s="182"/>
      <c r="IQ28" s="182"/>
      <c r="IR28" s="182"/>
      <c r="IS28" s="182"/>
      <c r="IT28" s="182"/>
      <c r="IU28" s="182"/>
      <c r="IV28" s="182"/>
    </row>
    <row r="29" spans="1:256" ht="11.25" customHeight="1">
      <c r="A29" s="218" t="s">
        <v>253</v>
      </c>
      <c r="B29" s="123"/>
      <c r="C29" s="147"/>
      <c r="D29" s="147"/>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2"/>
      <c r="EF29" s="182"/>
      <c r="EG29" s="182"/>
      <c r="EH29" s="182"/>
      <c r="EI29" s="182"/>
      <c r="EJ29" s="182"/>
      <c r="EK29" s="182"/>
      <c r="EL29" s="182"/>
      <c r="EM29" s="182"/>
      <c r="EN29" s="182"/>
      <c r="EO29" s="182"/>
      <c r="EP29" s="182"/>
      <c r="EQ29" s="182"/>
      <c r="ER29" s="182"/>
      <c r="ES29" s="182"/>
      <c r="ET29" s="182"/>
      <c r="EU29" s="182"/>
      <c r="EV29" s="182"/>
      <c r="EW29" s="182"/>
      <c r="EX29" s="182"/>
      <c r="EY29" s="182"/>
      <c r="EZ29" s="182"/>
      <c r="FA29" s="182"/>
      <c r="FB29" s="182"/>
      <c r="FC29" s="182"/>
      <c r="FD29" s="182"/>
      <c r="FE29" s="182"/>
      <c r="FF29" s="182"/>
      <c r="FG29" s="182"/>
      <c r="FH29" s="182"/>
      <c r="FI29" s="182"/>
      <c r="FJ29" s="182"/>
      <c r="FK29" s="182"/>
      <c r="FL29" s="182"/>
      <c r="FM29" s="182"/>
      <c r="FN29" s="182"/>
      <c r="FO29" s="182"/>
      <c r="FP29" s="182"/>
      <c r="FQ29" s="182"/>
      <c r="FR29" s="182"/>
      <c r="FS29" s="182"/>
      <c r="FT29" s="182"/>
      <c r="FU29" s="182"/>
      <c r="FV29" s="182"/>
      <c r="FW29" s="182"/>
      <c r="FX29" s="182"/>
      <c r="FY29" s="182"/>
      <c r="FZ29" s="182"/>
      <c r="GA29" s="182"/>
      <c r="GB29" s="182"/>
      <c r="GC29" s="182"/>
      <c r="GD29" s="182"/>
      <c r="GE29" s="182"/>
      <c r="GF29" s="182"/>
      <c r="GG29" s="182"/>
      <c r="GH29" s="182"/>
      <c r="GI29" s="182"/>
      <c r="GJ29" s="182"/>
      <c r="GK29" s="182"/>
      <c r="GL29" s="182"/>
      <c r="GM29" s="182"/>
      <c r="GN29" s="182"/>
      <c r="GO29" s="182"/>
      <c r="GP29" s="182"/>
      <c r="GQ29" s="182"/>
      <c r="GR29" s="182"/>
      <c r="GS29" s="182"/>
      <c r="GT29" s="182"/>
      <c r="GU29" s="182"/>
      <c r="GV29" s="182"/>
      <c r="GW29" s="182"/>
      <c r="GX29" s="182"/>
      <c r="GY29" s="182"/>
      <c r="GZ29" s="182"/>
      <c r="HA29" s="182"/>
      <c r="HB29" s="182"/>
      <c r="HC29" s="182"/>
      <c r="HD29" s="182"/>
      <c r="HE29" s="182"/>
      <c r="HF29" s="182"/>
      <c r="HG29" s="182"/>
      <c r="HH29" s="182"/>
      <c r="HI29" s="182"/>
      <c r="HJ29" s="182"/>
      <c r="HK29" s="182"/>
      <c r="HL29" s="182"/>
      <c r="HM29" s="182"/>
      <c r="HN29" s="182"/>
      <c r="HO29" s="182"/>
      <c r="HP29" s="182"/>
      <c r="HQ29" s="182"/>
      <c r="HR29" s="182"/>
      <c r="HS29" s="182"/>
      <c r="HT29" s="182"/>
      <c r="HU29" s="182"/>
      <c r="HV29" s="182"/>
      <c r="HW29" s="182"/>
      <c r="HX29" s="182"/>
      <c r="HY29" s="182"/>
      <c r="HZ29" s="182"/>
      <c r="IA29" s="182"/>
      <c r="IB29" s="182"/>
      <c r="IC29" s="182"/>
      <c r="ID29" s="182"/>
      <c r="IE29" s="182"/>
      <c r="IF29" s="182"/>
      <c r="IG29" s="182"/>
      <c r="IH29" s="182"/>
      <c r="II29" s="182"/>
      <c r="IJ29" s="182"/>
      <c r="IK29" s="182"/>
      <c r="IL29" s="182"/>
      <c r="IM29" s="182"/>
      <c r="IN29" s="182"/>
      <c r="IO29" s="182"/>
      <c r="IP29" s="182"/>
      <c r="IQ29" s="182"/>
      <c r="IR29" s="182"/>
      <c r="IS29" s="182"/>
      <c r="IT29" s="182"/>
      <c r="IU29" s="182"/>
      <c r="IV29" s="182"/>
    </row>
    <row r="30" spans="1:256" ht="15" customHeight="1">
      <c r="A30" s="218" t="s">
        <v>254</v>
      </c>
      <c r="B30" s="123"/>
      <c r="C30" s="147"/>
      <c r="D30" s="129"/>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82"/>
      <c r="EJ30" s="182"/>
      <c r="EK30" s="182"/>
      <c r="EL30" s="182"/>
      <c r="EM30" s="182"/>
      <c r="EN30" s="182"/>
      <c r="EO30" s="182"/>
      <c r="EP30" s="182"/>
      <c r="EQ30" s="182"/>
      <c r="ER30" s="182"/>
      <c r="ES30" s="182"/>
      <c r="ET30" s="182"/>
      <c r="EU30" s="182"/>
      <c r="EV30" s="182"/>
      <c r="EW30" s="182"/>
      <c r="EX30" s="182"/>
      <c r="EY30" s="182"/>
      <c r="EZ30" s="182"/>
      <c r="FA30" s="182"/>
      <c r="FB30" s="182"/>
      <c r="FC30" s="182"/>
      <c r="FD30" s="182"/>
      <c r="FE30" s="182"/>
      <c r="FF30" s="182"/>
      <c r="FG30" s="182"/>
      <c r="FH30" s="182"/>
      <c r="FI30" s="182"/>
      <c r="FJ30" s="182"/>
      <c r="FK30" s="182"/>
      <c r="FL30" s="182"/>
      <c r="FM30" s="182"/>
      <c r="FN30" s="182"/>
      <c r="FO30" s="182"/>
      <c r="FP30" s="182"/>
      <c r="FQ30" s="182"/>
      <c r="FR30" s="182"/>
      <c r="FS30" s="182"/>
      <c r="FT30" s="182"/>
      <c r="FU30" s="182"/>
      <c r="FV30" s="182"/>
      <c r="FW30" s="182"/>
      <c r="FX30" s="182"/>
      <c r="FY30" s="182"/>
      <c r="FZ30" s="182"/>
      <c r="GA30" s="182"/>
      <c r="GB30" s="182"/>
      <c r="GC30" s="182"/>
      <c r="GD30" s="182"/>
      <c r="GE30" s="182"/>
      <c r="GF30" s="182"/>
      <c r="GG30" s="182"/>
      <c r="GH30" s="182"/>
      <c r="GI30" s="182"/>
      <c r="GJ30" s="182"/>
      <c r="GK30" s="182"/>
      <c r="GL30" s="182"/>
      <c r="GM30" s="182"/>
      <c r="GN30" s="182"/>
      <c r="GO30" s="182"/>
      <c r="GP30" s="182"/>
      <c r="GQ30" s="182"/>
      <c r="GR30" s="182"/>
      <c r="GS30" s="182"/>
      <c r="GT30" s="182"/>
      <c r="GU30" s="182"/>
      <c r="GV30" s="182"/>
      <c r="GW30" s="182"/>
      <c r="GX30" s="182"/>
      <c r="GY30" s="182"/>
      <c r="GZ30" s="182"/>
      <c r="HA30" s="182"/>
      <c r="HB30" s="182"/>
      <c r="HC30" s="182"/>
      <c r="HD30" s="182"/>
      <c r="HE30" s="182"/>
      <c r="HF30" s="182"/>
      <c r="HG30" s="182"/>
      <c r="HH30" s="182"/>
      <c r="HI30" s="182"/>
      <c r="HJ30" s="182"/>
      <c r="HK30" s="182"/>
      <c r="HL30" s="182"/>
      <c r="HM30" s="182"/>
      <c r="HN30" s="182"/>
      <c r="HO30" s="182"/>
      <c r="HP30" s="182"/>
      <c r="HQ30" s="182"/>
      <c r="HR30" s="182"/>
      <c r="HS30" s="182"/>
      <c r="HT30" s="182"/>
      <c r="HU30" s="182"/>
      <c r="HV30" s="182"/>
      <c r="HW30" s="182"/>
      <c r="HX30" s="182"/>
      <c r="HY30" s="182"/>
      <c r="HZ30" s="182"/>
      <c r="IA30" s="182"/>
      <c r="IB30" s="182"/>
      <c r="IC30" s="182"/>
      <c r="ID30" s="182"/>
      <c r="IE30" s="182"/>
      <c r="IF30" s="182"/>
      <c r="IG30" s="182"/>
      <c r="IH30" s="182"/>
      <c r="II30" s="182"/>
      <c r="IJ30" s="182"/>
      <c r="IK30" s="182"/>
      <c r="IL30" s="182"/>
      <c r="IM30" s="182"/>
      <c r="IN30" s="182"/>
      <c r="IO30" s="182"/>
      <c r="IP30" s="182"/>
      <c r="IQ30" s="182"/>
      <c r="IR30" s="182"/>
      <c r="IS30" s="182"/>
      <c r="IT30" s="182"/>
      <c r="IU30" s="182"/>
      <c r="IV30" s="182"/>
    </row>
    <row r="31" spans="1:256" ht="11.25" customHeight="1">
      <c r="A31" s="130" t="s">
        <v>255</v>
      </c>
      <c r="B31" s="131"/>
      <c r="C31" s="132">
        <f>+C18+C15</f>
        <v>0</v>
      </c>
      <c r="D31" s="133">
        <f>+D18+D15</f>
        <v>0</v>
      </c>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82"/>
      <c r="CS31" s="182"/>
      <c r="CT31" s="182"/>
      <c r="CU31" s="182"/>
      <c r="CV31" s="182"/>
      <c r="CW31" s="182"/>
      <c r="CX31" s="182"/>
      <c r="CY31" s="182"/>
      <c r="CZ31" s="182"/>
      <c r="DA31" s="182"/>
      <c r="DB31" s="182"/>
      <c r="DC31" s="182"/>
      <c r="DD31" s="182"/>
      <c r="DE31" s="182"/>
      <c r="DF31" s="182"/>
      <c r="DG31" s="182"/>
      <c r="DH31" s="182"/>
      <c r="DI31" s="182"/>
      <c r="DJ31" s="182"/>
      <c r="DK31" s="182"/>
      <c r="DL31" s="182"/>
      <c r="DM31" s="182"/>
      <c r="DN31" s="182"/>
      <c r="DO31" s="182"/>
      <c r="DP31" s="182"/>
      <c r="DQ31" s="182"/>
      <c r="DR31" s="182"/>
      <c r="DS31" s="182"/>
      <c r="DT31" s="182"/>
      <c r="DU31" s="182"/>
      <c r="DV31" s="182"/>
      <c r="DW31" s="182"/>
      <c r="DX31" s="182"/>
      <c r="DY31" s="182"/>
      <c r="DZ31" s="182"/>
      <c r="EA31" s="182"/>
      <c r="EB31" s="182"/>
      <c r="EC31" s="182"/>
      <c r="ED31" s="182"/>
      <c r="EE31" s="182"/>
      <c r="EF31" s="182"/>
      <c r="EG31" s="182"/>
      <c r="EH31" s="182"/>
      <c r="EI31" s="182"/>
      <c r="EJ31" s="182"/>
      <c r="EK31" s="182"/>
      <c r="EL31" s="182"/>
      <c r="EM31" s="182"/>
      <c r="EN31" s="182"/>
      <c r="EO31" s="182"/>
      <c r="EP31" s="182"/>
      <c r="EQ31" s="182"/>
      <c r="ER31" s="182"/>
      <c r="ES31" s="182"/>
      <c r="ET31" s="182"/>
      <c r="EU31" s="182"/>
      <c r="EV31" s="182"/>
      <c r="EW31" s="182"/>
      <c r="EX31" s="182"/>
      <c r="EY31" s="182"/>
      <c r="EZ31" s="182"/>
      <c r="FA31" s="182"/>
      <c r="FB31" s="182"/>
      <c r="FC31" s="182"/>
      <c r="FD31" s="182"/>
      <c r="FE31" s="182"/>
      <c r="FF31" s="182"/>
      <c r="FG31" s="182"/>
      <c r="FH31" s="182"/>
      <c r="FI31" s="182"/>
      <c r="FJ31" s="182"/>
      <c r="FK31" s="182"/>
      <c r="FL31" s="182"/>
      <c r="FM31" s="182"/>
      <c r="FN31" s="182"/>
      <c r="FO31" s="182"/>
      <c r="FP31" s="182"/>
      <c r="FQ31" s="182"/>
      <c r="FR31" s="182"/>
      <c r="FS31" s="182"/>
      <c r="FT31" s="182"/>
      <c r="FU31" s="182"/>
      <c r="FV31" s="182"/>
      <c r="FW31" s="182"/>
      <c r="FX31" s="182"/>
      <c r="FY31" s="182"/>
      <c r="FZ31" s="182"/>
      <c r="GA31" s="182"/>
      <c r="GB31" s="182"/>
      <c r="GC31" s="182"/>
      <c r="GD31" s="182"/>
      <c r="GE31" s="182"/>
      <c r="GF31" s="182"/>
      <c r="GG31" s="182"/>
      <c r="GH31" s="182"/>
      <c r="GI31" s="182"/>
      <c r="GJ31" s="182"/>
      <c r="GK31" s="182"/>
      <c r="GL31" s="182"/>
      <c r="GM31" s="182"/>
      <c r="GN31" s="182"/>
      <c r="GO31" s="182"/>
      <c r="GP31" s="182"/>
      <c r="GQ31" s="182"/>
      <c r="GR31" s="182"/>
      <c r="GS31" s="182"/>
      <c r="GT31" s="182"/>
      <c r="GU31" s="182"/>
      <c r="GV31" s="182"/>
      <c r="GW31" s="182"/>
      <c r="GX31" s="182"/>
      <c r="GY31" s="182"/>
      <c r="GZ31" s="182"/>
      <c r="HA31" s="182"/>
      <c r="HB31" s="182"/>
      <c r="HC31" s="182"/>
      <c r="HD31" s="182"/>
      <c r="HE31" s="182"/>
      <c r="HF31" s="182"/>
      <c r="HG31" s="182"/>
      <c r="HH31" s="182"/>
      <c r="HI31" s="182"/>
      <c r="HJ31" s="182"/>
      <c r="HK31" s="182"/>
      <c r="HL31" s="182"/>
      <c r="HM31" s="182"/>
      <c r="HN31" s="182"/>
      <c r="HO31" s="182"/>
      <c r="HP31" s="182"/>
      <c r="HQ31" s="182"/>
      <c r="HR31" s="182"/>
      <c r="HS31" s="182"/>
      <c r="HT31" s="182"/>
      <c r="HU31" s="182"/>
      <c r="HV31" s="182"/>
      <c r="HW31" s="182"/>
      <c r="HX31" s="182"/>
      <c r="HY31" s="182"/>
      <c r="HZ31" s="182"/>
      <c r="IA31" s="182"/>
      <c r="IB31" s="182"/>
      <c r="IC31" s="182"/>
      <c r="ID31" s="182"/>
      <c r="IE31" s="182"/>
      <c r="IF31" s="182"/>
      <c r="IG31" s="182"/>
      <c r="IH31" s="182"/>
      <c r="II31" s="182"/>
      <c r="IJ31" s="182"/>
      <c r="IK31" s="182"/>
      <c r="IL31" s="182"/>
      <c r="IM31" s="182"/>
      <c r="IN31" s="182"/>
      <c r="IO31" s="182"/>
      <c r="IP31" s="182"/>
      <c r="IQ31" s="182"/>
      <c r="IR31" s="182"/>
      <c r="IS31" s="182"/>
      <c r="IT31" s="182"/>
      <c r="IU31" s="182"/>
      <c r="IV31" s="182"/>
    </row>
    <row r="32" spans="1:256" ht="11.25" customHeight="1">
      <c r="A32" s="299"/>
      <c r="B32" s="299"/>
      <c r="C32" s="299"/>
      <c r="D32" s="64"/>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c r="EI32" s="182"/>
      <c r="EJ32" s="182"/>
      <c r="EK32" s="182"/>
      <c r="EL32" s="182"/>
      <c r="EM32" s="182"/>
      <c r="EN32" s="182"/>
      <c r="EO32" s="182"/>
      <c r="EP32" s="182"/>
      <c r="EQ32" s="182"/>
      <c r="ER32" s="182"/>
      <c r="ES32" s="182"/>
      <c r="ET32" s="182"/>
      <c r="EU32" s="182"/>
      <c r="EV32" s="182"/>
      <c r="EW32" s="182"/>
      <c r="EX32" s="182"/>
      <c r="EY32" s="182"/>
      <c r="EZ32" s="182"/>
      <c r="FA32" s="182"/>
      <c r="FB32" s="182"/>
      <c r="FC32" s="182"/>
      <c r="FD32" s="182"/>
      <c r="FE32" s="182"/>
      <c r="FF32" s="182"/>
      <c r="FG32" s="182"/>
      <c r="FH32" s="182"/>
      <c r="FI32" s="182"/>
      <c r="FJ32" s="182"/>
      <c r="FK32" s="182"/>
      <c r="FL32" s="182"/>
      <c r="FM32" s="182"/>
      <c r="FN32" s="182"/>
      <c r="FO32" s="182"/>
      <c r="FP32" s="182"/>
      <c r="FQ32" s="182"/>
      <c r="FR32" s="182"/>
      <c r="FS32" s="182"/>
      <c r="FT32" s="182"/>
      <c r="FU32" s="182"/>
      <c r="FV32" s="182"/>
      <c r="FW32" s="182"/>
      <c r="FX32" s="182"/>
      <c r="FY32" s="182"/>
      <c r="FZ32" s="182"/>
      <c r="GA32" s="182"/>
      <c r="GB32" s="182"/>
      <c r="GC32" s="182"/>
      <c r="GD32" s="182"/>
      <c r="GE32" s="182"/>
      <c r="GF32" s="182"/>
      <c r="GG32" s="182"/>
      <c r="GH32" s="182"/>
      <c r="GI32" s="182"/>
      <c r="GJ32" s="182"/>
      <c r="GK32" s="182"/>
      <c r="GL32" s="182"/>
      <c r="GM32" s="182"/>
      <c r="GN32" s="182"/>
      <c r="GO32" s="182"/>
      <c r="GP32" s="182"/>
      <c r="GQ32" s="182"/>
      <c r="GR32" s="182"/>
      <c r="GS32" s="182"/>
      <c r="GT32" s="182"/>
      <c r="GU32" s="182"/>
      <c r="GV32" s="182"/>
      <c r="GW32" s="182"/>
      <c r="GX32" s="182"/>
      <c r="GY32" s="182"/>
      <c r="GZ32" s="182"/>
      <c r="HA32" s="182"/>
      <c r="HB32" s="182"/>
      <c r="HC32" s="182"/>
      <c r="HD32" s="182"/>
      <c r="HE32" s="182"/>
      <c r="HF32" s="182"/>
      <c r="HG32" s="182"/>
      <c r="HH32" s="182"/>
      <c r="HI32" s="182"/>
      <c r="HJ32" s="182"/>
      <c r="HK32" s="182"/>
      <c r="HL32" s="182"/>
      <c r="HM32" s="182"/>
      <c r="HN32" s="182"/>
      <c r="HO32" s="182"/>
      <c r="HP32" s="182"/>
      <c r="HQ32" s="182"/>
      <c r="HR32" s="182"/>
      <c r="HS32" s="182"/>
      <c r="HT32" s="182"/>
      <c r="HU32" s="182"/>
      <c r="HV32" s="182"/>
      <c r="HW32" s="182"/>
      <c r="HX32" s="182"/>
      <c r="HY32" s="182"/>
      <c r="HZ32" s="182"/>
      <c r="IA32" s="182"/>
      <c r="IB32" s="182"/>
      <c r="IC32" s="182"/>
      <c r="ID32" s="182"/>
      <c r="IE32" s="182"/>
      <c r="IF32" s="182"/>
      <c r="IG32" s="182"/>
      <c r="IH32" s="182"/>
      <c r="II32" s="182"/>
      <c r="IJ32" s="182"/>
      <c r="IK32" s="182"/>
      <c r="IL32" s="182"/>
      <c r="IM32" s="182"/>
      <c r="IN32" s="182"/>
      <c r="IO32" s="182"/>
      <c r="IP32" s="182"/>
      <c r="IQ32" s="182"/>
      <c r="IR32" s="182"/>
      <c r="IS32" s="182"/>
      <c r="IT32" s="182"/>
      <c r="IU32" s="182"/>
      <c r="IV32" s="182"/>
    </row>
    <row r="33" spans="1:256" ht="11.25" customHeight="1">
      <c r="A33" s="307" t="s">
        <v>256</v>
      </c>
      <c r="B33" s="307"/>
      <c r="C33" s="309" t="s">
        <v>52</v>
      </c>
      <c r="D33" s="229" t="s">
        <v>257</v>
      </c>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c r="EN33" s="182"/>
      <c r="EO33" s="182"/>
      <c r="EP33" s="182"/>
      <c r="EQ33" s="182"/>
      <c r="ER33" s="182"/>
      <c r="ES33" s="182"/>
      <c r="ET33" s="182"/>
      <c r="EU33" s="182"/>
      <c r="EV33" s="182"/>
      <c r="EW33" s="182"/>
      <c r="EX33" s="182"/>
      <c r="EY33" s="182"/>
      <c r="EZ33" s="182"/>
      <c r="FA33" s="182"/>
      <c r="FB33" s="182"/>
      <c r="FC33" s="182"/>
      <c r="FD33" s="182"/>
      <c r="FE33" s="182"/>
      <c r="FF33" s="182"/>
      <c r="FG33" s="182"/>
      <c r="FH33" s="182"/>
      <c r="FI33" s="182"/>
      <c r="FJ33" s="182"/>
      <c r="FK33" s="182"/>
      <c r="FL33" s="182"/>
      <c r="FM33" s="182"/>
      <c r="FN33" s="182"/>
      <c r="FO33" s="182"/>
      <c r="FP33" s="182"/>
      <c r="FQ33" s="182"/>
      <c r="FR33" s="182"/>
      <c r="FS33" s="182"/>
      <c r="FT33" s="182"/>
      <c r="FU33" s="182"/>
      <c r="FV33" s="182"/>
      <c r="FW33" s="182"/>
      <c r="FX33" s="182"/>
      <c r="FY33" s="182"/>
      <c r="FZ33" s="182"/>
      <c r="GA33" s="182"/>
      <c r="GB33" s="182"/>
      <c r="GC33" s="182"/>
      <c r="GD33" s="182"/>
      <c r="GE33" s="182"/>
      <c r="GF33" s="182"/>
      <c r="GG33" s="182"/>
      <c r="GH33" s="182"/>
      <c r="GI33" s="182"/>
      <c r="GJ33" s="182"/>
      <c r="GK33" s="182"/>
      <c r="GL33" s="182"/>
      <c r="GM33" s="182"/>
      <c r="GN33" s="182"/>
      <c r="GO33" s="182"/>
      <c r="GP33" s="182"/>
      <c r="GQ33" s="182"/>
      <c r="GR33" s="182"/>
      <c r="GS33" s="182"/>
      <c r="GT33" s="182"/>
      <c r="GU33" s="182"/>
      <c r="GV33" s="182"/>
      <c r="GW33" s="182"/>
      <c r="GX33" s="182"/>
      <c r="GY33" s="182"/>
      <c r="GZ33" s="182"/>
      <c r="HA33" s="182"/>
      <c r="HB33" s="182"/>
      <c r="HC33" s="182"/>
      <c r="HD33" s="182"/>
      <c r="HE33" s="182"/>
      <c r="HF33" s="182"/>
      <c r="HG33" s="182"/>
      <c r="HH33" s="182"/>
      <c r="HI33" s="182"/>
      <c r="HJ33" s="182"/>
      <c r="HK33" s="182"/>
      <c r="HL33" s="182"/>
      <c r="HM33" s="182"/>
      <c r="HN33" s="182"/>
      <c r="HO33" s="182"/>
      <c r="HP33" s="182"/>
      <c r="HQ33" s="182"/>
      <c r="HR33" s="182"/>
      <c r="HS33" s="182"/>
      <c r="HT33" s="182"/>
      <c r="HU33" s="182"/>
      <c r="HV33" s="182"/>
      <c r="HW33" s="182"/>
      <c r="HX33" s="182"/>
      <c r="HY33" s="182"/>
      <c r="HZ33" s="182"/>
      <c r="IA33" s="182"/>
      <c r="IB33" s="182"/>
      <c r="IC33" s="182"/>
      <c r="ID33" s="182"/>
      <c r="IE33" s="182"/>
      <c r="IF33" s="182"/>
      <c r="IG33" s="182"/>
      <c r="IH33" s="182"/>
      <c r="II33" s="182"/>
      <c r="IJ33" s="182"/>
      <c r="IK33" s="182"/>
      <c r="IL33" s="182"/>
      <c r="IM33" s="182"/>
      <c r="IN33" s="182"/>
      <c r="IO33" s="182"/>
      <c r="IP33" s="182"/>
      <c r="IQ33" s="182"/>
      <c r="IR33" s="182"/>
      <c r="IS33" s="182"/>
      <c r="IT33" s="182"/>
      <c r="IU33" s="182"/>
      <c r="IV33" s="182"/>
    </row>
    <row r="34" spans="1:256" ht="11.25" customHeight="1">
      <c r="A34" s="307"/>
      <c r="B34" s="307"/>
      <c r="C34" s="309"/>
      <c r="D34" s="134" t="s">
        <v>258</v>
      </c>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c r="EN34" s="182"/>
      <c r="EO34" s="182"/>
      <c r="EP34" s="182"/>
      <c r="EQ34" s="182"/>
      <c r="ER34" s="182"/>
      <c r="ES34" s="182"/>
      <c r="ET34" s="182"/>
      <c r="EU34" s="182"/>
      <c r="EV34" s="182"/>
      <c r="EW34" s="182"/>
      <c r="EX34" s="182"/>
      <c r="EY34" s="182"/>
      <c r="EZ34" s="182"/>
      <c r="FA34" s="182"/>
      <c r="FB34" s="182"/>
      <c r="FC34" s="182"/>
      <c r="FD34" s="182"/>
      <c r="FE34" s="182"/>
      <c r="FF34" s="182"/>
      <c r="FG34" s="182"/>
      <c r="FH34" s="182"/>
      <c r="FI34" s="182"/>
      <c r="FJ34" s="182"/>
      <c r="FK34" s="182"/>
      <c r="FL34" s="182"/>
      <c r="FM34" s="182"/>
      <c r="FN34" s="182"/>
      <c r="FO34" s="182"/>
      <c r="FP34" s="182"/>
      <c r="FQ34" s="182"/>
      <c r="FR34" s="182"/>
      <c r="FS34" s="182"/>
      <c r="FT34" s="182"/>
      <c r="FU34" s="182"/>
      <c r="FV34" s="182"/>
      <c r="FW34" s="182"/>
      <c r="FX34" s="182"/>
      <c r="FY34" s="182"/>
      <c r="FZ34" s="182"/>
      <c r="GA34" s="182"/>
      <c r="GB34" s="182"/>
      <c r="GC34" s="182"/>
      <c r="GD34" s="182"/>
      <c r="GE34" s="182"/>
      <c r="GF34" s="182"/>
      <c r="GG34" s="182"/>
      <c r="GH34" s="182"/>
      <c r="GI34" s="182"/>
      <c r="GJ34" s="182"/>
      <c r="GK34" s="182"/>
      <c r="GL34" s="182"/>
      <c r="GM34" s="182"/>
      <c r="GN34" s="182"/>
      <c r="GO34" s="182"/>
      <c r="GP34" s="182"/>
      <c r="GQ34" s="182"/>
      <c r="GR34" s="182"/>
      <c r="GS34" s="182"/>
      <c r="GT34" s="182"/>
      <c r="GU34" s="182"/>
      <c r="GV34" s="182"/>
      <c r="GW34" s="182"/>
      <c r="GX34" s="182"/>
      <c r="GY34" s="182"/>
      <c r="GZ34" s="182"/>
      <c r="HA34" s="182"/>
      <c r="HB34" s="182"/>
      <c r="HC34" s="182"/>
      <c r="HD34" s="182"/>
      <c r="HE34" s="182"/>
      <c r="HF34" s="182"/>
      <c r="HG34" s="182"/>
      <c r="HH34" s="182"/>
      <c r="HI34" s="182"/>
      <c r="HJ34" s="182"/>
      <c r="HK34" s="182"/>
      <c r="HL34" s="182"/>
      <c r="HM34" s="182"/>
      <c r="HN34" s="182"/>
      <c r="HO34" s="182"/>
      <c r="HP34" s="182"/>
      <c r="HQ34" s="182"/>
      <c r="HR34" s="182"/>
      <c r="HS34" s="182"/>
      <c r="HT34" s="182"/>
      <c r="HU34" s="182"/>
      <c r="HV34" s="182"/>
      <c r="HW34" s="182"/>
      <c r="HX34" s="182"/>
      <c r="HY34" s="182"/>
      <c r="HZ34" s="182"/>
      <c r="IA34" s="182"/>
      <c r="IB34" s="182"/>
      <c r="IC34" s="182"/>
      <c r="ID34" s="182"/>
      <c r="IE34" s="182"/>
      <c r="IF34" s="182"/>
      <c r="IG34" s="182"/>
      <c r="IH34" s="182"/>
      <c r="II34" s="182"/>
      <c r="IJ34" s="182"/>
      <c r="IK34" s="182"/>
      <c r="IL34" s="182"/>
      <c r="IM34" s="182"/>
      <c r="IN34" s="182"/>
      <c r="IO34" s="182"/>
      <c r="IP34" s="182"/>
      <c r="IQ34" s="182"/>
      <c r="IR34" s="182"/>
      <c r="IS34" s="182"/>
      <c r="IT34" s="182"/>
      <c r="IU34" s="182"/>
      <c r="IV34" s="182"/>
    </row>
    <row r="35" spans="1:256" ht="11.25" customHeight="1">
      <c r="A35" s="305" t="s">
        <v>259</v>
      </c>
      <c r="B35" s="305"/>
      <c r="C35" s="135"/>
      <c r="D35" s="136"/>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c r="EN35" s="182"/>
      <c r="EO35" s="182"/>
      <c r="EP35" s="182"/>
      <c r="EQ35" s="182"/>
      <c r="ER35" s="182"/>
      <c r="ES35" s="182"/>
      <c r="ET35" s="182"/>
      <c r="EU35" s="182"/>
      <c r="EV35" s="182"/>
      <c r="EW35" s="182"/>
      <c r="EX35" s="182"/>
      <c r="EY35" s="182"/>
      <c r="EZ35" s="182"/>
      <c r="FA35" s="182"/>
      <c r="FB35" s="182"/>
      <c r="FC35" s="182"/>
      <c r="FD35" s="182"/>
      <c r="FE35" s="182"/>
      <c r="FF35" s="182"/>
      <c r="FG35" s="182"/>
      <c r="FH35" s="182"/>
      <c r="FI35" s="182"/>
      <c r="FJ35" s="182"/>
      <c r="FK35" s="182"/>
      <c r="FL35" s="182"/>
      <c r="FM35" s="182"/>
      <c r="FN35" s="182"/>
      <c r="FO35" s="182"/>
      <c r="FP35" s="182"/>
      <c r="FQ35" s="182"/>
      <c r="FR35" s="182"/>
      <c r="FS35" s="182"/>
      <c r="FT35" s="182"/>
      <c r="FU35" s="182"/>
      <c r="FV35" s="182"/>
      <c r="FW35" s="182"/>
      <c r="FX35" s="182"/>
      <c r="FY35" s="182"/>
      <c r="FZ35" s="182"/>
      <c r="GA35" s="182"/>
      <c r="GB35" s="182"/>
      <c r="GC35" s="182"/>
      <c r="GD35" s="182"/>
      <c r="GE35" s="182"/>
      <c r="GF35" s="182"/>
      <c r="GG35" s="182"/>
      <c r="GH35" s="182"/>
      <c r="GI35" s="182"/>
      <c r="GJ35" s="182"/>
      <c r="GK35" s="182"/>
      <c r="GL35" s="182"/>
      <c r="GM35" s="182"/>
      <c r="GN35" s="182"/>
      <c r="GO35" s="182"/>
      <c r="GP35" s="182"/>
      <c r="GQ35" s="182"/>
      <c r="GR35" s="182"/>
      <c r="GS35" s="182"/>
      <c r="GT35" s="182"/>
      <c r="GU35" s="182"/>
      <c r="GV35" s="182"/>
      <c r="GW35" s="182"/>
      <c r="GX35" s="182"/>
      <c r="GY35" s="182"/>
      <c r="GZ35" s="182"/>
      <c r="HA35" s="182"/>
      <c r="HB35" s="182"/>
      <c r="HC35" s="182"/>
      <c r="HD35" s="182"/>
      <c r="HE35" s="182"/>
      <c r="HF35" s="182"/>
      <c r="HG35" s="182"/>
      <c r="HH35" s="182"/>
      <c r="HI35" s="182"/>
      <c r="HJ35" s="182"/>
      <c r="HK35" s="182"/>
      <c r="HL35" s="182"/>
      <c r="HM35" s="182"/>
      <c r="HN35" s="182"/>
      <c r="HO35" s="182"/>
      <c r="HP35" s="182"/>
      <c r="HQ35" s="182"/>
      <c r="HR35" s="182"/>
      <c r="HS35" s="182"/>
      <c r="HT35" s="182"/>
      <c r="HU35" s="182"/>
      <c r="HV35" s="182"/>
      <c r="HW35" s="182"/>
      <c r="HX35" s="182"/>
      <c r="HY35" s="182"/>
      <c r="HZ35" s="182"/>
      <c r="IA35" s="182"/>
      <c r="IB35" s="182"/>
      <c r="IC35" s="182"/>
      <c r="ID35" s="182"/>
      <c r="IE35" s="182"/>
      <c r="IF35" s="182"/>
      <c r="IG35" s="182"/>
      <c r="IH35" s="182"/>
      <c r="II35" s="182"/>
      <c r="IJ35" s="182"/>
      <c r="IK35" s="182"/>
      <c r="IL35" s="182"/>
      <c r="IM35" s="182"/>
      <c r="IN35" s="182"/>
      <c r="IO35" s="182"/>
      <c r="IP35" s="182"/>
      <c r="IQ35" s="182"/>
      <c r="IR35" s="182"/>
      <c r="IS35" s="182"/>
      <c r="IT35" s="182"/>
      <c r="IU35" s="182"/>
      <c r="IV35" s="182"/>
    </row>
    <row r="36" spans="1:256" ht="11.25" customHeight="1">
      <c r="A36" s="305" t="s">
        <v>260</v>
      </c>
      <c r="B36" s="305"/>
      <c r="C36" s="135"/>
      <c r="D36" s="115">
        <f>IF(C$35="",0,IF(C$35=0,0,+C36/C$35))</f>
        <v>0</v>
      </c>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c r="EN36" s="182"/>
      <c r="EO36" s="182"/>
      <c r="EP36" s="182"/>
      <c r="EQ36" s="182"/>
      <c r="ER36" s="182"/>
      <c r="ES36" s="182"/>
      <c r="ET36" s="182"/>
      <c r="EU36" s="182"/>
      <c r="EV36" s="182"/>
      <c r="EW36" s="182"/>
      <c r="EX36" s="182"/>
      <c r="EY36" s="182"/>
      <c r="EZ36" s="182"/>
      <c r="FA36" s="182"/>
      <c r="FB36" s="182"/>
      <c r="FC36" s="182"/>
      <c r="FD36" s="182"/>
      <c r="FE36" s="182"/>
      <c r="FF36" s="182"/>
      <c r="FG36" s="182"/>
      <c r="FH36" s="182"/>
      <c r="FI36" s="182"/>
      <c r="FJ36" s="182"/>
      <c r="FK36" s="182"/>
      <c r="FL36" s="182"/>
      <c r="FM36" s="182"/>
      <c r="FN36" s="182"/>
      <c r="FO36" s="182"/>
      <c r="FP36" s="182"/>
      <c r="FQ36" s="182"/>
      <c r="FR36" s="182"/>
      <c r="FS36" s="182"/>
      <c r="FT36" s="182"/>
      <c r="FU36" s="182"/>
      <c r="FV36" s="182"/>
      <c r="FW36" s="182"/>
      <c r="FX36" s="182"/>
      <c r="FY36" s="182"/>
      <c r="FZ36" s="182"/>
      <c r="GA36" s="182"/>
      <c r="GB36" s="182"/>
      <c r="GC36" s="182"/>
      <c r="GD36" s="182"/>
      <c r="GE36" s="182"/>
      <c r="GF36" s="182"/>
      <c r="GG36" s="182"/>
      <c r="GH36" s="182"/>
      <c r="GI36" s="182"/>
      <c r="GJ36" s="182"/>
      <c r="GK36" s="182"/>
      <c r="GL36" s="182"/>
      <c r="GM36" s="182"/>
      <c r="GN36" s="182"/>
      <c r="GO36" s="182"/>
      <c r="GP36" s="182"/>
      <c r="GQ36" s="182"/>
      <c r="GR36" s="182"/>
      <c r="GS36" s="182"/>
      <c r="GT36" s="182"/>
      <c r="GU36" s="182"/>
      <c r="GV36" s="182"/>
      <c r="GW36" s="182"/>
      <c r="GX36" s="182"/>
      <c r="GY36" s="182"/>
      <c r="GZ36" s="182"/>
      <c r="HA36" s="182"/>
      <c r="HB36" s="182"/>
      <c r="HC36" s="182"/>
      <c r="HD36" s="182"/>
      <c r="HE36" s="182"/>
      <c r="HF36" s="182"/>
      <c r="HG36" s="182"/>
      <c r="HH36" s="182"/>
      <c r="HI36" s="182"/>
      <c r="HJ36" s="182"/>
      <c r="HK36" s="182"/>
      <c r="HL36" s="182"/>
      <c r="HM36" s="182"/>
      <c r="HN36" s="182"/>
      <c r="HO36" s="182"/>
      <c r="HP36" s="182"/>
      <c r="HQ36" s="182"/>
      <c r="HR36" s="182"/>
      <c r="HS36" s="182"/>
      <c r="HT36" s="182"/>
      <c r="HU36" s="182"/>
      <c r="HV36" s="182"/>
      <c r="HW36" s="182"/>
      <c r="HX36" s="182"/>
      <c r="HY36" s="182"/>
      <c r="HZ36" s="182"/>
      <c r="IA36" s="182"/>
      <c r="IB36" s="182"/>
      <c r="IC36" s="182"/>
      <c r="ID36" s="182"/>
      <c r="IE36" s="182"/>
      <c r="IF36" s="182"/>
      <c r="IG36" s="182"/>
      <c r="IH36" s="182"/>
      <c r="II36" s="182"/>
      <c r="IJ36" s="182"/>
      <c r="IK36" s="182"/>
      <c r="IL36" s="182"/>
      <c r="IM36" s="182"/>
      <c r="IN36" s="182"/>
      <c r="IO36" s="182"/>
      <c r="IP36" s="182"/>
      <c r="IQ36" s="182"/>
      <c r="IR36" s="182"/>
      <c r="IS36" s="182"/>
      <c r="IT36" s="182"/>
      <c r="IU36" s="182"/>
      <c r="IV36" s="182"/>
    </row>
    <row r="37" spans="1:256" ht="11.25" customHeight="1">
      <c r="A37" s="305" t="s">
        <v>261</v>
      </c>
      <c r="B37" s="305"/>
      <c r="C37" s="137">
        <f>+C36+D31</f>
        <v>0</v>
      </c>
      <c r="D37" s="115">
        <f>IF(C$35="",0,IF(C$35=0,0,+C37/C$35))</f>
        <v>0</v>
      </c>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182"/>
      <c r="DP37" s="182"/>
      <c r="DQ37" s="182"/>
      <c r="DR37" s="182"/>
      <c r="DS37" s="182"/>
      <c r="DT37" s="182"/>
      <c r="DU37" s="182"/>
      <c r="DV37" s="182"/>
      <c r="DW37" s="182"/>
      <c r="DX37" s="182"/>
      <c r="DY37" s="182"/>
      <c r="DZ37" s="182"/>
      <c r="EA37" s="182"/>
      <c r="EB37" s="182"/>
      <c r="EC37" s="182"/>
      <c r="ED37" s="182"/>
      <c r="EE37" s="182"/>
      <c r="EF37" s="182"/>
      <c r="EG37" s="182"/>
      <c r="EH37" s="182"/>
      <c r="EI37" s="182"/>
      <c r="EJ37" s="182"/>
      <c r="EK37" s="182"/>
      <c r="EL37" s="182"/>
      <c r="EM37" s="182"/>
      <c r="EN37" s="182"/>
      <c r="EO37" s="182"/>
      <c r="EP37" s="182"/>
      <c r="EQ37" s="182"/>
      <c r="ER37" s="182"/>
      <c r="ES37" s="182"/>
      <c r="ET37" s="182"/>
      <c r="EU37" s="182"/>
      <c r="EV37" s="182"/>
      <c r="EW37" s="182"/>
      <c r="EX37" s="182"/>
      <c r="EY37" s="182"/>
      <c r="EZ37" s="182"/>
      <c r="FA37" s="182"/>
      <c r="FB37" s="182"/>
      <c r="FC37" s="182"/>
      <c r="FD37" s="182"/>
      <c r="FE37" s="182"/>
      <c r="FF37" s="182"/>
      <c r="FG37" s="182"/>
      <c r="FH37" s="182"/>
      <c r="FI37" s="182"/>
      <c r="FJ37" s="182"/>
      <c r="FK37" s="182"/>
      <c r="FL37" s="182"/>
      <c r="FM37" s="182"/>
      <c r="FN37" s="182"/>
      <c r="FO37" s="182"/>
      <c r="FP37" s="182"/>
      <c r="FQ37" s="182"/>
      <c r="FR37" s="182"/>
      <c r="FS37" s="182"/>
      <c r="FT37" s="182"/>
      <c r="FU37" s="182"/>
      <c r="FV37" s="182"/>
      <c r="FW37" s="182"/>
      <c r="FX37" s="182"/>
      <c r="FY37" s="182"/>
      <c r="FZ37" s="182"/>
      <c r="GA37" s="182"/>
      <c r="GB37" s="182"/>
      <c r="GC37" s="182"/>
      <c r="GD37" s="182"/>
      <c r="GE37" s="182"/>
      <c r="GF37" s="182"/>
      <c r="GG37" s="182"/>
      <c r="GH37" s="182"/>
      <c r="GI37" s="182"/>
      <c r="GJ37" s="182"/>
      <c r="GK37" s="182"/>
      <c r="GL37" s="182"/>
      <c r="GM37" s="182"/>
      <c r="GN37" s="182"/>
      <c r="GO37" s="182"/>
      <c r="GP37" s="182"/>
      <c r="GQ37" s="182"/>
      <c r="GR37" s="182"/>
      <c r="GS37" s="182"/>
      <c r="GT37" s="182"/>
      <c r="GU37" s="182"/>
      <c r="GV37" s="182"/>
      <c r="GW37" s="182"/>
      <c r="GX37" s="182"/>
      <c r="GY37" s="182"/>
      <c r="GZ37" s="182"/>
      <c r="HA37" s="182"/>
      <c r="HB37" s="182"/>
      <c r="HC37" s="182"/>
      <c r="HD37" s="182"/>
      <c r="HE37" s="182"/>
      <c r="HF37" s="182"/>
      <c r="HG37" s="182"/>
      <c r="HH37" s="182"/>
      <c r="HI37" s="182"/>
      <c r="HJ37" s="182"/>
      <c r="HK37" s="182"/>
      <c r="HL37" s="182"/>
      <c r="HM37" s="182"/>
      <c r="HN37" s="182"/>
      <c r="HO37" s="182"/>
      <c r="HP37" s="182"/>
      <c r="HQ37" s="182"/>
      <c r="HR37" s="182"/>
      <c r="HS37" s="182"/>
      <c r="HT37" s="182"/>
      <c r="HU37" s="182"/>
      <c r="HV37" s="182"/>
      <c r="HW37" s="182"/>
      <c r="HX37" s="182"/>
      <c r="HY37" s="182"/>
      <c r="HZ37" s="182"/>
      <c r="IA37" s="182"/>
      <c r="IB37" s="182"/>
      <c r="IC37" s="182"/>
      <c r="ID37" s="182"/>
      <c r="IE37" s="182"/>
      <c r="IF37" s="182"/>
      <c r="IG37" s="182"/>
      <c r="IH37" s="182"/>
      <c r="II37" s="182"/>
      <c r="IJ37" s="182"/>
      <c r="IK37" s="182"/>
      <c r="IL37" s="182"/>
      <c r="IM37" s="182"/>
      <c r="IN37" s="182"/>
      <c r="IO37" s="182"/>
      <c r="IP37" s="182"/>
      <c r="IQ37" s="182"/>
      <c r="IR37" s="182"/>
      <c r="IS37" s="182"/>
      <c r="IT37" s="182"/>
      <c r="IU37" s="182"/>
      <c r="IV37" s="182"/>
    </row>
    <row r="38" spans="1:256" ht="11.25" customHeight="1">
      <c r="A38" s="305" t="s">
        <v>262</v>
      </c>
      <c r="B38" s="305"/>
      <c r="C38" s="138">
        <f>+C35*D38</f>
        <v>0</v>
      </c>
      <c r="D38" s="211">
        <v>0.16</v>
      </c>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2"/>
      <c r="DZ38" s="182"/>
      <c r="EA38" s="182"/>
      <c r="EB38" s="182"/>
      <c r="EC38" s="182"/>
      <c r="ED38" s="182"/>
      <c r="EE38" s="182"/>
      <c r="EF38" s="182"/>
      <c r="EG38" s="182"/>
      <c r="EH38" s="182"/>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2"/>
      <c r="FI38" s="182"/>
      <c r="FJ38" s="182"/>
      <c r="FK38" s="182"/>
      <c r="FL38" s="182"/>
      <c r="FM38" s="182"/>
      <c r="FN38" s="182"/>
      <c r="FO38" s="182"/>
      <c r="FP38" s="182"/>
      <c r="FQ38" s="182"/>
      <c r="FR38" s="182"/>
      <c r="FS38" s="182"/>
      <c r="FT38" s="182"/>
      <c r="FU38" s="182"/>
      <c r="FV38" s="182"/>
      <c r="FW38" s="182"/>
      <c r="FX38" s="182"/>
      <c r="FY38" s="182"/>
      <c r="FZ38" s="182"/>
      <c r="GA38" s="182"/>
      <c r="GB38" s="182"/>
      <c r="GC38" s="182"/>
      <c r="GD38" s="182"/>
      <c r="GE38" s="182"/>
      <c r="GF38" s="182"/>
      <c r="GG38" s="182"/>
      <c r="GH38" s="182"/>
      <c r="GI38" s="182"/>
      <c r="GJ38" s="182"/>
      <c r="GK38" s="182"/>
      <c r="GL38" s="182"/>
      <c r="GM38" s="182"/>
      <c r="GN38" s="182"/>
      <c r="GO38" s="182"/>
      <c r="GP38" s="182"/>
      <c r="GQ38" s="182"/>
      <c r="GR38" s="182"/>
      <c r="GS38" s="182"/>
      <c r="GT38" s="182"/>
      <c r="GU38" s="182"/>
      <c r="GV38" s="182"/>
      <c r="GW38" s="182"/>
      <c r="GX38" s="182"/>
      <c r="GY38" s="182"/>
      <c r="GZ38" s="182"/>
      <c r="HA38" s="182"/>
      <c r="HB38" s="182"/>
      <c r="HC38" s="182"/>
      <c r="HD38" s="182"/>
      <c r="HE38" s="182"/>
      <c r="HF38" s="182"/>
      <c r="HG38" s="182"/>
      <c r="HH38" s="182"/>
      <c r="HI38" s="182"/>
      <c r="HJ38" s="182"/>
      <c r="HK38" s="182"/>
      <c r="HL38" s="182"/>
      <c r="HM38" s="182"/>
      <c r="HN38" s="182"/>
      <c r="HO38" s="182"/>
      <c r="HP38" s="182"/>
      <c r="HQ38" s="182"/>
      <c r="HR38" s="182"/>
      <c r="HS38" s="182"/>
      <c r="HT38" s="182"/>
      <c r="HU38" s="182"/>
      <c r="HV38" s="182"/>
      <c r="HW38" s="182"/>
      <c r="HX38" s="182"/>
      <c r="HY38" s="182"/>
      <c r="HZ38" s="182"/>
      <c r="IA38" s="182"/>
      <c r="IB38" s="182"/>
      <c r="IC38" s="182"/>
      <c r="ID38" s="182"/>
      <c r="IE38" s="182"/>
      <c r="IF38" s="182"/>
      <c r="IG38" s="182"/>
      <c r="IH38" s="182"/>
      <c r="II38" s="182"/>
      <c r="IJ38" s="182"/>
      <c r="IK38" s="182"/>
      <c r="IL38" s="182"/>
      <c r="IM38" s="182"/>
      <c r="IN38" s="182"/>
      <c r="IO38" s="182"/>
      <c r="IP38" s="182"/>
      <c r="IQ38" s="182"/>
      <c r="IR38" s="182"/>
      <c r="IS38" s="182"/>
      <c r="IT38" s="182"/>
      <c r="IU38" s="182"/>
      <c r="IV38" s="182"/>
    </row>
    <row r="39" spans="1:256" ht="11.25" customHeight="1">
      <c r="A39" s="232" t="s">
        <v>263</v>
      </c>
      <c r="B39" s="232"/>
      <c r="C39" s="138">
        <f>IF(C38="",0,IF(C38=0,0,C38*0.9))</f>
        <v>0</v>
      </c>
      <c r="D39" s="212">
        <v>0.14399999999999999</v>
      </c>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c r="EN39" s="182"/>
      <c r="EO39" s="182"/>
      <c r="EP39" s="182"/>
      <c r="EQ39" s="182"/>
      <c r="ER39" s="182"/>
      <c r="ES39" s="182"/>
      <c r="ET39" s="182"/>
      <c r="EU39" s="182"/>
      <c r="EV39" s="182"/>
      <c r="EW39" s="182"/>
      <c r="EX39" s="182"/>
      <c r="EY39" s="182"/>
      <c r="EZ39" s="182"/>
      <c r="FA39" s="182"/>
      <c r="FB39" s="182"/>
      <c r="FC39" s="182"/>
      <c r="FD39" s="182"/>
      <c r="FE39" s="182"/>
      <c r="FF39" s="182"/>
      <c r="FG39" s="182"/>
      <c r="FH39" s="182"/>
      <c r="FI39" s="182"/>
      <c r="FJ39" s="182"/>
      <c r="FK39" s="182"/>
      <c r="FL39" s="182"/>
      <c r="FM39" s="182"/>
      <c r="FN39" s="182"/>
      <c r="FO39" s="182"/>
      <c r="FP39" s="182"/>
      <c r="FQ39" s="182"/>
      <c r="FR39" s="182"/>
      <c r="FS39" s="182"/>
      <c r="FT39" s="182"/>
      <c r="FU39" s="182"/>
      <c r="FV39" s="182"/>
      <c r="FW39" s="182"/>
      <c r="FX39" s="182"/>
      <c r="FY39" s="182"/>
      <c r="FZ39" s="182"/>
      <c r="GA39" s="182"/>
      <c r="GB39" s="182"/>
      <c r="GC39" s="182"/>
      <c r="GD39" s="182"/>
      <c r="GE39" s="182"/>
      <c r="GF39" s="182"/>
      <c r="GG39" s="182"/>
      <c r="GH39" s="182"/>
      <c r="GI39" s="182"/>
      <c r="GJ39" s="182"/>
      <c r="GK39" s="182"/>
      <c r="GL39" s="182"/>
      <c r="GM39" s="182"/>
      <c r="GN39" s="182"/>
      <c r="GO39" s="182"/>
      <c r="GP39" s="182"/>
      <c r="GQ39" s="182"/>
      <c r="GR39" s="182"/>
      <c r="GS39" s="182"/>
      <c r="GT39" s="182"/>
      <c r="GU39" s="182"/>
      <c r="GV39" s="182"/>
      <c r="GW39" s="182"/>
      <c r="GX39" s="182"/>
      <c r="GY39" s="182"/>
      <c r="GZ39" s="182"/>
      <c r="HA39" s="182"/>
      <c r="HB39" s="182"/>
      <c r="HC39" s="182"/>
      <c r="HD39" s="182"/>
      <c r="HE39" s="182"/>
      <c r="HF39" s="182"/>
      <c r="HG39" s="182"/>
      <c r="HH39" s="182"/>
      <c r="HI39" s="182"/>
      <c r="HJ39" s="182"/>
      <c r="HK39" s="182"/>
      <c r="HL39" s="182"/>
      <c r="HM39" s="182"/>
      <c r="HN39" s="182"/>
      <c r="HO39" s="182"/>
      <c r="HP39" s="182"/>
      <c r="HQ39" s="182"/>
      <c r="HR39" s="182"/>
      <c r="HS39" s="182"/>
      <c r="HT39" s="182"/>
      <c r="HU39" s="182"/>
      <c r="HV39" s="182"/>
      <c r="HW39" s="182"/>
      <c r="HX39" s="182"/>
      <c r="HY39" s="182"/>
      <c r="HZ39" s="182"/>
      <c r="IA39" s="182"/>
      <c r="IB39" s="182"/>
      <c r="IC39" s="182"/>
      <c r="ID39" s="182"/>
      <c r="IE39" s="182"/>
      <c r="IF39" s="182"/>
      <c r="IG39" s="182"/>
      <c r="IH39" s="182"/>
      <c r="II39" s="182"/>
      <c r="IJ39" s="182"/>
      <c r="IK39" s="182"/>
      <c r="IL39" s="182"/>
      <c r="IM39" s="182"/>
      <c r="IN39" s="182"/>
      <c r="IO39" s="182"/>
      <c r="IP39" s="182"/>
      <c r="IQ39" s="182"/>
      <c r="IR39" s="182"/>
      <c r="IS39" s="182"/>
      <c r="IT39" s="182"/>
      <c r="IU39" s="182"/>
      <c r="IV39" s="182"/>
    </row>
    <row r="40" spans="1:256" ht="11.25" customHeight="1">
      <c r="A40" s="305" t="s">
        <v>264</v>
      </c>
      <c r="B40" s="305"/>
      <c r="C40" s="139"/>
      <c r="D40" s="115">
        <f>IF(C$35="",0,IF(C$35=0,0,+C40/C$35))</f>
        <v>0</v>
      </c>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c r="EI40" s="182"/>
      <c r="EJ40" s="182"/>
      <c r="EK40" s="182"/>
      <c r="EL40" s="182"/>
      <c r="EM40" s="182"/>
      <c r="EN40" s="182"/>
      <c r="EO40" s="182"/>
      <c r="EP40" s="182"/>
      <c r="EQ40" s="182"/>
      <c r="ER40" s="182"/>
      <c r="ES40" s="182"/>
      <c r="ET40" s="182"/>
      <c r="EU40" s="182"/>
      <c r="EV40" s="182"/>
      <c r="EW40" s="182"/>
      <c r="EX40" s="182"/>
      <c r="EY40" s="182"/>
      <c r="EZ40" s="182"/>
      <c r="FA40" s="182"/>
      <c r="FB40" s="182"/>
      <c r="FC40" s="182"/>
      <c r="FD40" s="182"/>
      <c r="FE40" s="182"/>
      <c r="FF40" s="182"/>
      <c r="FG40" s="182"/>
      <c r="FH40" s="182"/>
      <c r="FI40" s="182"/>
      <c r="FJ40" s="182"/>
      <c r="FK40" s="182"/>
      <c r="FL40" s="182"/>
      <c r="FM40" s="182"/>
      <c r="FN40" s="182"/>
      <c r="FO40" s="182"/>
      <c r="FP40" s="182"/>
      <c r="FQ40" s="182"/>
      <c r="FR40" s="182"/>
      <c r="FS40" s="182"/>
      <c r="FT40" s="182"/>
      <c r="FU40" s="182"/>
      <c r="FV40" s="182"/>
      <c r="FW40" s="182"/>
      <c r="FX40" s="182"/>
      <c r="FY40" s="182"/>
      <c r="FZ40" s="182"/>
      <c r="GA40" s="182"/>
      <c r="GB40" s="182"/>
      <c r="GC40" s="182"/>
      <c r="GD40" s="182"/>
      <c r="GE40" s="182"/>
      <c r="GF40" s="182"/>
      <c r="GG40" s="182"/>
      <c r="GH40" s="182"/>
      <c r="GI40" s="182"/>
      <c r="GJ40" s="182"/>
      <c r="GK40" s="182"/>
      <c r="GL40" s="182"/>
      <c r="GM40" s="182"/>
      <c r="GN40" s="182"/>
      <c r="GO40" s="182"/>
      <c r="GP40" s="182"/>
      <c r="GQ40" s="182"/>
      <c r="GR40" s="182"/>
      <c r="GS40" s="182"/>
      <c r="GT40" s="182"/>
      <c r="GU40" s="182"/>
      <c r="GV40" s="182"/>
      <c r="GW40" s="182"/>
      <c r="GX40" s="182"/>
      <c r="GY40" s="182"/>
      <c r="GZ40" s="182"/>
      <c r="HA40" s="182"/>
      <c r="HB40" s="182"/>
      <c r="HC40" s="182"/>
      <c r="HD40" s="182"/>
      <c r="HE40" s="182"/>
      <c r="HF40" s="182"/>
      <c r="HG40" s="182"/>
      <c r="HH40" s="182"/>
      <c r="HI40" s="182"/>
      <c r="HJ40" s="182"/>
      <c r="HK40" s="182"/>
      <c r="HL40" s="182"/>
      <c r="HM40" s="182"/>
      <c r="HN40" s="182"/>
      <c r="HO40" s="182"/>
      <c r="HP40" s="182"/>
      <c r="HQ40" s="182"/>
      <c r="HR40" s="182"/>
      <c r="HS40" s="182"/>
      <c r="HT40" s="182"/>
      <c r="HU40" s="182"/>
      <c r="HV40" s="182"/>
      <c r="HW40" s="182"/>
      <c r="HX40" s="182"/>
      <c r="HY40" s="182"/>
      <c r="HZ40" s="182"/>
      <c r="IA40" s="182"/>
      <c r="IB40" s="182"/>
      <c r="IC40" s="182"/>
      <c r="ID40" s="182"/>
      <c r="IE40" s="182"/>
      <c r="IF40" s="182"/>
      <c r="IG40" s="182"/>
      <c r="IH40" s="182"/>
      <c r="II40" s="182"/>
      <c r="IJ40" s="182"/>
      <c r="IK40" s="182"/>
      <c r="IL40" s="182"/>
      <c r="IM40" s="182"/>
      <c r="IN40" s="182"/>
      <c r="IO40" s="182"/>
      <c r="IP40" s="182"/>
      <c r="IQ40" s="182"/>
      <c r="IR40" s="182"/>
      <c r="IS40" s="182"/>
      <c r="IT40" s="182"/>
      <c r="IU40" s="182"/>
      <c r="IV40" s="182"/>
    </row>
    <row r="41" spans="1:256" ht="21.95" customHeight="1">
      <c r="A41" s="306" t="s">
        <v>265</v>
      </c>
      <c r="B41" s="306"/>
      <c r="C41" s="140">
        <f>+D41*C35</f>
        <v>0</v>
      </c>
      <c r="D41" s="213">
        <v>7.0000000000000007E-2</v>
      </c>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182"/>
      <c r="DP41" s="182"/>
      <c r="DQ41" s="182"/>
      <c r="DR41" s="182"/>
      <c r="DS41" s="182"/>
      <c r="DT41" s="182"/>
      <c r="DU41" s="182"/>
      <c r="DV41" s="182"/>
      <c r="DW41" s="182"/>
      <c r="DX41" s="182"/>
      <c r="DY41" s="182"/>
      <c r="DZ41" s="182"/>
      <c r="EA41" s="182"/>
      <c r="EB41" s="182"/>
      <c r="EC41" s="182"/>
      <c r="ED41" s="182"/>
      <c r="EE41" s="182"/>
      <c r="EF41" s="182"/>
      <c r="EG41" s="182"/>
      <c r="EH41" s="182"/>
      <c r="EI41" s="182"/>
      <c r="EJ41" s="182"/>
      <c r="EK41" s="182"/>
      <c r="EL41" s="182"/>
      <c r="EM41" s="182"/>
      <c r="EN41" s="182"/>
      <c r="EO41" s="182"/>
      <c r="EP41" s="182"/>
      <c r="EQ41" s="182"/>
      <c r="ER41" s="182"/>
      <c r="ES41" s="182"/>
      <c r="ET41" s="182"/>
      <c r="EU41" s="182"/>
      <c r="EV41" s="182"/>
      <c r="EW41" s="182"/>
      <c r="EX41" s="182"/>
      <c r="EY41" s="182"/>
      <c r="EZ41" s="182"/>
      <c r="FA41" s="182"/>
      <c r="FB41" s="182"/>
      <c r="FC41" s="182"/>
      <c r="FD41" s="182"/>
      <c r="FE41" s="182"/>
      <c r="FF41" s="182"/>
      <c r="FG41" s="182"/>
      <c r="FH41" s="182"/>
      <c r="FI41" s="182"/>
      <c r="FJ41" s="182"/>
      <c r="FK41" s="182"/>
      <c r="FL41" s="182"/>
      <c r="FM41" s="182"/>
      <c r="FN41" s="182"/>
      <c r="FO41" s="182"/>
      <c r="FP41" s="182"/>
      <c r="FQ41" s="182"/>
      <c r="FR41" s="182"/>
      <c r="FS41" s="182"/>
      <c r="FT41" s="182"/>
      <c r="FU41" s="182"/>
      <c r="FV41" s="182"/>
      <c r="FW41" s="182"/>
      <c r="FX41" s="182"/>
      <c r="FY41" s="182"/>
      <c r="FZ41" s="182"/>
      <c r="GA41" s="182"/>
      <c r="GB41" s="182"/>
      <c r="GC41" s="182"/>
      <c r="GD41" s="182"/>
      <c r="GE41" s="182"/>
      <c r="GF41" s="182"/>
      <c r="GG41" s="182"/>
      <c r="GH41" s="182"/>
      <c r="GI41" s="182"/>
      <c r="GJ41" s="182"/>
      <c r="GK41" s="182"/>
      <c r="GL41" s="182"/>
      <c r="GM41" s="182"/>
      <c r="GN41" s="182"/>
      <c r="GO41" s="182"/>
      <c r="GP41" s="182"/>
      <c r="GQ41" s="182"/>
      <c r="GR41" s="182"/>
      <c r="GS41" s="182"/>
      <c r="GT41" s="182"/>
      <c r="GU41" s="182"/>
      <c r="GV41" s="182"/>
      <c r="GW41" s="182"/>
      <c r="GX41" s="182"/>
      <c r="GY41" s="182"/>
      <c r="GZ41" s="182"/>
      <c r="HA41" s="182"/>
      <c r="HB41" s="182"/>
      <c r="HC41" s="182"/>
      <c r="HD41" s="182"/>
      <c r="HE41" s="182"/>
      <c r="HF41" s="182"/>
      <c r="HG41" s="182"/>
      <c r="HH41" s="182"/>
      <c r="HI41" s="182"/>
      <c r="HJ41" s="182"/>
      <c r="HK41" s="182"/>
      <c r="HL41" s="182"/>
      <c r="HM41" s="182"/>
      <c r="HN41" s="182"/>
      <c r="HO41" s="182"/>
      <c r="HP41" s="182"/>
      <c r="HQ41" s="182"/>
      <c r="HR41" s="182"/>
      <c r="HS41" s="182"/>
      <c r="HT41" s="182"/>
      <c r="HU41" s="182"/>
      <c r="HV41" s="182"/>
      <c r="HW41" s="182"/>
      <c r="HX41" s="182"/>
      <c r="HY41" s="182"/>
      <c r="HZ41" s="182"/>
      <c r="IA41" s="182"/>
      <c r="IB41" s="182"/>
      <c r="IC41" s="182"/>
      <c r="ID41" s="182"/>
      <c r="IE41" s="182"/>
      <c r="IF41" s="182"/>
      <c r="IG41" s="182"/>
      <c r="IH41" s="182"/>
      <c r="II41" s="182"/>
      <c r="IJ41" s="182"/>
      <c r="IK41" s="182"/>
      <c r="IL41" s="182"/>
      <c r="IM41" s="182"/>
      <c r="IN41" s="182"/>
      <c r="IO41" s="182"/>
      <c r="IP41" s="182"/>
      <c r="IQ41" s="182"/>
      <c r="IR41" s="182"/>
      <c r="IS41" s="182"/>
      <c r="IT41" s="182"/>
      <c r="IU41" s="182"/>
      <c r="IV41" s="182"/>
    </row>
    <row r="42" spans="1:256" ht="11.25" customHeight="1">
      <c r="A42" s="141"/>
      <c r="B42" s="142"/>
      <c r="C42" s="142"/>
      <c r="D42" s="90"/>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c r="EI42" s="182"/>
      <c r="EJ42" s="182"/>
      <c r="EK42" s="182"/>
      <c r="EL42" s="182"/>
      <c r="EM42" s="182"/>
      <c r="EN42" s="182"/>
      <c r="EO42" s="182"/>
      <c r="EP42" s="182"/>
      <c r="EQ42" s="182"/>
      <c r="ER42" s="182"/>
      <c r="ES42" s="182"/>
      <c r="ET42" s="182"/>
      <c r="EU42" s="182"/>
      <c r="EV42" s="182"/>
      <c r="EW42" s="182"/>
      <c r="EX42" s="182"/>
      <c r="EY42" s="182"/>
      <c r="EZ42" s="182"/>
      <c r="FA42" s="182"/>
      <c r="FB42" s="182"/>
      <c r="FC42" s="182"/>
      <c r="FD42" s="182"/>
      <c r="FE42" s="182"/>
      <c r="FF42" s="182"/>
      <c r="FG42" s="182"/>
      <c r="FH42" s="182"/>
      <c r="FI42" s="182"/>
      <c r="FJ42" s="182"/>
      <c r="FK42" s="182"/>
      <c r="FL42" s="182"/>
      <c r="FM42" s="182"/>
      <c r="FN42" s="182"/>
      <c r="FO42" s="182"/>
      <c r="FP42" s="182"/>
      <c r="FQ42" s="182"/>
      <c r="FR42" s="182"/>
      <c r="FS42" s="182"/>
      <c r="FT42" s="182"/>
      <c r="FU42" s="182"/>
      <c r="FV42" s="182"/>
      <c r="FW42" s="182"/>
      <c r="FX42" s="182"/>
      <c r="FY42" s="182"/>
      <c r="FZ42" s="182"/>
      <c r="GA42" s="182"/>
      <c r="GB42" s="182"/>
      <c r="GC42" s="182"/>
      <c r="GD42" s="182"/>
      <c r="GE42" s="182"/>
      <c r="GF42" s="182"/>
      <c r="GG42" s="182"/>
      <c r="GH42" s="182"/>
      <c r="GI42" s="182"/>
      <c r="GJ42" s="182"/>
      <c r="GK42" s="182"/>
      <c r="GL42" s="182"/>
      <c r="GM42" s="182"/>
      <c r="GN42" s="182"/>
      <c r="GO42" s="182"/>
      <c r="GP42" s="182"/>
      <c r="GQ42" s="182"/>
      <c r="GR42" s="182"/>
      <c r="GS42" s="182"/>
      <c r="GT42" s="182"/>
      <c r="GU42" s="182"/>
      <c r="GV42" s="182"/>
      <c r="GW42" s="182"/>
      <c r="GX42" s="182"/>
      <c r="GY42" s="182"/>
      <c r="GZ42" s="182"/>
      <c r="HA42" s="182"/>
      <c r="HB42" s="182"/>
      <c r="HC42" s="182"/>
      <c r="HD42" s="182"/>
      <c r="HE42" s="182"/>
      <c r="HF42" s="182"/>
      <c r="HG42" s="182"/>
      <c r="HH42" s="182"/>
      <c r="HI42" s="182"/>
      <c r="HJ42" s="182"/>
      <c r="HK42" s="182"/>
      <c r="HL42" s="182"/>
      <c r="HM42" s="182"/>
      <c r="HN42" s="182"/>
      <c r="HO42" s="182"/>
      <c r="HP42" s="182"/>
      <c r="HQ42" s="182"/>
      <c r="HR42" s="182"/>
      <c r="HS42" s="182"/>
      <c r="HT42" s="182"/>
      <c r="HU42" s="182"/>
      <c r="HV42" s="182"/>
      <c r="HW42" s="182"/>
      <c r="HX42" s="182"/>
      <c r="HY42" s="182"/>
      <c r="HZ42" s="182"/>
      <c r="IA42" s="182"/>
      <c r="IB42" s="182"/>
      <c r="IC42" s="182"/>
      <c r="ID42" s="182"/>
      <c r="IE42" s="182"/>
      <c r="IF42" s="182"/>
      <c r="IG42" s="182"/>
      <c r="IH42" s="182"/>
      <c r="II42" s="182"/>
      <c r="IJ42" s="182"/>
      <c r="IK42" s="182"/>
      <c r="IL42" s="182"/>
      <c r="IM42" s="182"/>
      <c r="IN42" s="182"/>
      <c r="IO42" s="182"/>
      <c r="IP42" s="182"/>
      <c r="IQ42" s="182"/>
      <c r="IR42" s="182"/>
      <c r="IS42" s="182"/>
      <c r="IT42" s="182"/>
      <c r="IU42" s="182"/>
      <c r="IV42" s="182"/>
    </row>
    <row r="43" spans="1:256" s="143" customFormat="1" ht="11.25" customHeight="1">
      <c r="A43" s="307" t="s">
        <v>266</v>
      </c>
      <c r="B43" s="307"/>
      <c r="C43" s="308" t="s">
        <v>243</v>
      </c>
      <c r="D43" s="308"/>
      <c r="E43" s="304"/>
      <c r="F43" s="304"/>
      <c r="G43" s="302"/>
      <c r="H43" s="302"/>
      <c r="I43" s="304"/>
      <c r="J43" s="304"/>
      <c r="K43" s="302"/>
      <c r="L43" s="302"/>
      <c r="M43" s="304"/>
      <c r="N43" s="304"/>
      <c r="O43" s="302"/>
      <c r="P43" s="302"/>
      <c r="Q43" s="304"/>
      <c r="R43" s="304"/>
      <c r="S43" s="302"/>
      <c r="T43" s="302"/>
      <c r="U43" s="304"/>
      <c r="V43" s="304"/>
      <c r="W43" s="302"/>
      <c r="X43" s="302"/>
      <c r="Y43" s="304"/>
      <c r="Z43" s="304"/>
      <c r="AA43" s="302"/>
      <c r="AB43" s="302"/>
      <c r="AC43" s="304"/>
      <c r="AD43" s="304"/>
      <c r="AE43" s="302"/>
      <c r="AF43" s="302"/>
      <c r="AG43" s="304"/>
      <c r="AH43" s="304"/>
      <c r="AI43" s="302"/>
      <c r="AJ43" s="302"/>
      <c r="AK43" s="304"/>
      <c r="AL43" s="304"/>
      <c r="AM43" s="302"/>
      <c r="AN43" s="302"/>
      <c r="AO43" s="304"/>
      <c r="AP43" s="304"/>
      <c r="AQ43" s="302"/>
      <c r="AR43" s="302"/>
      <c r="AS43" s="304"/>
      <c r="AT43" s="304"/>
      <c r="AU43" s="302"/>
      <c r="AV43" s="302"/>
      <c r="AW43" s="304"/>
      <c r="AX43" s="304"/>
      <c r="AY43" s="302"/>
      <c r="AZ43" s="302"/>
      <c r="BA43" s="304"/>
      <c r="BB43" s="304"/>
      <c r="BC43" s="302"/>
      <c r="BD43" s="302"/>
      <c r="BE43" s="304"/>
      <c r="BF43" s="304"/>
      <c r="BG43" s="302"/>
      <c r="BH43" s="302"/>
      <c r="BI43" s="304"/>
      <c r="BJ43" s="304"/>
      <c r="BK43" s="302"/>
      <c r="BL43" s="302"/>
      <c r="BM43" s="304"/>
      <c r="BN43" s="304"/>
      <c r="BO43" s="302"/>
      <c r="BP43" s="302"/>
      <c r="BQ43" s="304"/>
      <c r="BR43" s="304"/>
      <c r="BS43" s="302"/>
      <c r="BT43" s="302"/>
      <c r="BU43" s="304"/>
      <c r="BV43" s="304"/>
      <c r="BW43" s="302"/>
      <c r="BX43" s="302"/>
      <c r="BY43" s="304"/>
      <c r="BZ43" s="304"/>
      <c r="CA43" s="302"/>
      <c r="CB43" s="302"/>
      <c r="CC43" s="304"/>
      <c r="CD43" s="304"/>
      <c r="CE43" s="302"/>
      <c r="CF43" s="302"/>
      <c r="CG43" s="304"/>
      <c r="CH43" s="304"/>
      <c r="CI43" s="302"/>
      <c r="CJ43" s="302"/>
      <c r="CK43" s="304"/>
      <c r="CL43" s="304"/>
      <c r="CM43" s="302"/>
      <c r="CN43" s="302"/>
      <c r="CO43" s="304"/>
      <c r="CP43" s="304"/>
      <c r="CQ43" s="302"/>
      <c r="CR43" s="302"/>
      <c r="CS43" s="304"/>
      <c r="CT43" s="304"/>
      <c r="CU43" s="302"/>
      <c r="CV43" s="302"/>
      <c r="CW43" s="304"/>
      <c r="CX43" s="304"/>
      <c r="CY43" s="302"/>
      <c r="CZ43" s="302"/>
      <c r="DA43" s="304"/>
      <c r="DB43" s="304"/>
      <c r="DC43" s="302"/>
      <c r="DD43" s="302"/>
      <c r="DE43" s="304"/>
      <c r="DF43" s="304"/>
      <c r="DG43" s="302"/>
      <c r="DH43" s="302"/>
      <c r="DI43" s="304"/>
      <c r="DJ43" s="304"/>
      <c r="DK43" s="302"/>
      <c r="DL43" s="302"/>
      <c r="DM43" s="304"/>
      <c r="DN43" s="304"/>
      <c r="DO43" s="302"/>
      <c r="DP43" s="302"/>
      <c r="DQ43" s="304"/>
      <c r="DR43" s="304"/>
      <c r="DS43" s="302"/>
      <c r="DT43" s="302"/>
      <c r="DU43" s="304"/>
      <c r="DV43" s="304"/>
      <c r="DW43" s="302"/>
      <c r="DX43" s="302"/>
      <c r="DY43" s="304"/>
      <c r="DZ43" s="304"/>
      <c r="EA43" s="302"/>
      <c r="EB43" s="302"/>
      <c r="EC43" s="304"/>
      <c r="ED43" s="304"/>
      <c r="EE43" s="302"/>
      <c r="EF43" s="302"/>
      <c r="EG43" s="304"/>
      <c r="EH43" s="304"/>
      <c r="EI43" s="302"/>
      <c r="EJ43" s="302"/>
      <c r="EK43" s="304"/>
      <c r="EL43" s="304"/>
      <c r="EM43" s="302"/>
      <c r="EN43" s="302"/>
      <c r="EO43" s="304"/>
      <c r="EP43" s="304"/>
      <c r="EQ43" s="302"/>
      <c r="ER43" s="302"/>
      <c r="ES43" s="304"/>
      <c r="ET43" s="304"/>
      <c r="EU43" s="302"/>
      <c r="EV43" s="302"/>
      <c r="EW43" s="304"/>
      <c r="EX43" s="304"/>
      <c r="EY43" s="302"/>
      <c r="EZ43" s="302"/>
      <c r="FA43" s="304"/>
      <c r="FB43" s="304"/>
      <c r="FC43" s="302"/>
      <c r="FD43" s="302"/>
      <c r="FE43" s="304"/>
      <c r="FF43" s="304"/>
      <c r="FG43" s="302"/>
      <c r="FH43" s="302"/>
      <c r="FI43" s="304"/>
      <c r="FJ43" s="304"/>
      <c r="FK43" s="302"/>
      <c r="FL43" s="302"/>
      <c r="FM43" s="304"/>
      <c r="FN43" s="304"/>
      <c r="FO43" s="302"/>
      <c r="FP43" s="302"/>
      <c r="FQ43" s="304"/>
      <c r="FR43" s="304"/>
      <c r="FS43" s="302"/>
      <c r="FT43" s="302"/>
      <c r="FU43" s="304"/>
      <c r="FV43" s="304"/>
      <c r="FW43" s="302"/>
      <c r="FX43" s="302"/>
      <c r="FY43" s="304"/>
      <c r="FZ43" s="304"/>
      <c r="GA43" s="302"/>
      <c r="GB43" s="302"/>
      <c r="GC43" s="304"/>
      <c r="GD43" s="304"/>
      <c r="GE43" s="302"/>
      <c r="GF43" s="302"/>
      <c r="GG43" s="304"/>
      <c r="GH43" s="304"/>
      <c r="GI43" s="302"/>
      <c r="GJ43" s="302"/>
      <c r="GK43" s="304"/>
      <c r="GL43" s="304"/>
      <c r="GM43" s="302"/>
      <c r="GN43" s="302"/>
      <c r="GO43" s="304"/>
      <c r="GP43" s="304"/>
      <c r="GQ43" s="302"/>
      <c r="GR43" s="302"/>
      <c r="GS43" s="304"/>
      <c r="GT43" s="304"/>
      <c r="GU43" s="302"/>
      <c r="GV43" s="302"/>
      <c r="GW43" s="304"/>
      <c r="GX43" s="304"/>
      <c r="GY43" s="302"/>
      <c r="GZ43" s="302"/>
      <c r="HA43" s="304"/>
      <c r="HB43" s="304"/>
      <c r="HC43" s="302"/>
      <c r="HD43" s="302"/>
      <c r="HE43" s="304"/>
      <c r="HF43" s="304"/>
      <c r="HG43" s="302"/>
      <c r="HH43" s="302"/>
      <c r="HI43" s="304"/>
      <c r="HJ43" s="304"/>
      <c r="HK43" s="302"/>
      <c r="HL43" s="302"/>
      <c r="HM43" s="304"/>
      <c r="HN43" s="304"/>
      <c r="HO43" s="302"/>
      <c r="HP43" s="302"/>
      <c r="HQ43" s="304"/>
      <c r="HR43" s="304"/>
      <c r="HS43" s="302"/>
      <c r="HT43" s="302"/>
      <c r="HU43" s="304"/>
      <c r="HV43" s="304"/>
      <c r="HW43" s="302"/>
      <c r="HX43" s="302"/>
      <c r="HY43" s="304"/>
      <c r="HZ43" s="304"/>
      <c r="IA43" s="302"/>
      <c r="IB43" s="302"/>
      <c r="IC43" s="304"/>
      <c r="ID43" s="304"/>
      <c r="IE43" s="302"/>
      <c r="IF43" s="302"/>
      <c r="IG43" s="304"/>
      <c r="IH43" s="304"/>
      <c r="II43" s="302"/>
      <c r="IJ43" s="302"/>
      <c r="IK43" s="304"/>
      <c r="IL43" s="304"/>
      <c r="IM43" s="302"/>
      <c r="IN43" s="302"/>
      <c r="IO43" s="304"/>
      <c r="IP43" s="304"/>
      <c r="IQ43" s="302"/>
      <c r="IR43" s="302"/>
      <c r="IS43" s="304"/>
      <c r="IT43" s="304"/>
      <c r="IU43" s="302"/>
      <c r="IV43" s="302"/>
    </row>
    <row r="44" spans="1:256" s="143" customFormat="1" ht="11.25" customHeight="1">
      <c r="A44" s="307"/>
      <c r="B44" s="307"/>
      <c r="C44" s="290" t="s">
        <v>244</v>
      </c>
      <c r="D44" s="303" t="s">
        <v>245</v>
      </c>
      <c r="E44" s="304"/>
      <c r="F44" s="304"/>
      <c r="G44" s="300"/>
      <c r="H44" s="300"/>
      <c r="I44" s="304"/>
      <c r="J44" s="304"/>
      <c r="K44" s="300"/>
      <c r="L44" s="300"/>
      <c r="M44" s="304"/>
      <c r="N44" s="304"/>
      <c r="O44" s="300"/>
      <c r="P44" s="300"/>
      <c r="Q44" s="304"/>
      <c r="R44" s="304"/>
      <c r="S44" s="300"/>
      <c r="T44" s="300"/>
      <c r="U44" s="304"/>
      <c r="V44" s="304"/>
      <c r="W44" s="300"/>
      <c r="X44" s="300"/>
      <c r="Y44" s="304"/>
      <c r="Z44" s="304"/>
      <c r="AA44" s="300"/>
      <c r="AB44" s="300"/>
      <c r="AC44" s="304"/>
      <c r="AD44" s="304"/>
      <c r="AE44" s="300"/>
      <c r="AF44" s="300"/>
      <c r="AG44" s="304"/>
      <c r="AH44" s="304"/>
      <c r="AI44" s="300"/>
      <c r="AJ44" s="300"/>
      <c r="AK44" s="304"/>
      <c r="AL44" s="304"/>
      <c r="AM44" s="300"/>
      <c r="AN44" s="300"/>
      <c r="AO44" s="304"/>
      <c r="AP44" s="304"/>
      <c r="AQ44" s="300"/>
      <c r="AR44" s="300"/>
      <c r="AS44" s="304"/>
      <c r="AT44" s="304"/>
      <c r="AU44" s="300"/>
      <c r="AV44" s="300"/>
      <c r="AW44" s="304"/>
      <c r="AX44" s="304"/>
      <c r="AY44" s="300"/>
      <c r="AZ44" s="300"/>
      <c r="BA44" s="304"/>
      <c r="BB44" s="304"/>
      <c r="BC44" s="300"/>
      <c r="BD44" s="300"/>
      <c r="BE44" s="304"/>
      <c r="BF44" s="304"/>
      <c r="BG44" s="300"/>
      <c r="BH44" s="300"/>
      <c r="BI44" s="304"/>
      <c r="BJ44" s="304"/>
      <c r="BK44" s="300"/>
      <c r="BL44" s="300"/>
      <c r="BM44" s="304"/>
      <c r="BN44" s="304"/>
      <c r="BO44" s="300"/>
      <c r="BP44" s="300"/>
      <c r="BQ44" s="304"/>
      <c r="BR44" s="304"/>
      <c r="BS44" s="300"/>
      <c r="BT44" s="300"/>
      <c r="BU44" s="304"/>
      <c r="BV44" s="304"/>
      <c r="BW44" s="300"/>
      <c r="BX44" s="300"/>
      <c r="BY44" s="304"/>
      <c r="BZ44" s="304"/>
      <c r="CA44" s="300"/>
      <c r="CB44" s="300"/>
      <c r="CC44" s="304"/>
      <c r="CD44" s="304"/>
      <c r="CE44" s="300"/>
      <c r="CF44" s="300"/>
      <c r="CG44" s="304"/>
      <c r="CH44" s="304"/>
      <c r="CI44" s="300"/>
      <c r="CJ44" s="300"/>
      <c r="CK44" s="304"/>
      <c r="CL44" s="304"/>
      <c r="CM44" s="300"/>
      <c r="CN44" s="300"/>
      <c r="CO44" s="304"/>
      <c r="CP44" s="304"/>
      <c r="CQ44" s="300"/>
      <c r="CR44" s="300"/>
      <c r="CS44" s="304"/>
      <c r="CT44" s="304"/>
      <c r="CU44" s="300"/>
      <c r="CV44" s="300"/>
      <c r="CW44" s="304"/>
      <c r="CX44" s="304"/>
      <c r="CY44" s="300"/>
      <c r="CZ44" s="300"/>
      <c r="DA44" s="304"/>
      <c r="DB44" s="304"/>
      <c r="DC44" s="300"/>
      <c r="DD44" s="300"/>
      <c r="DE44" s="304"/>
      <c r="DF44" s="304"/>
      <c r="DG44" s="300"/>
      <c r="DH44" s="300"/>
      <c r="DI44" s="304"/>
      <c r="DJ44" s="304"/>
      <c r="DK44" s="300"/>
      <c r="DL44" s="300"/>
      <c r="DM44" s="304"/>
      <c r="DN44" s="304"/>
      <c r="DO44" s="300"/>
      <c r="DP44" s="300"/>
      <c r="DQ44" s="304"/>
      <c r="DR44" s="304"/>
      <c r="DS44" s="300"/>
      <c r="DT44" s="300"/>
      <c r="DU44" s="304"/>
      <c r="DV44" s="304"/>
      <c r="DW44" s="300"/>
      <c r="DX44" s="300"/>
      <c r="DY44" s="304"/>
      <c r="DZ44" s="304"/>
      <c r="EA44" s="300"/>
      <c r="EB44" s="300"/>
      <c r="EC44" s="304"/>
      <c r="ED44" s="304"/>
      <c r="EE44" s="300"/>
      <c r="EF44" s="300"/>
      <c r="EG44" s="304"/>
      <c r="EH44" s="304"/>
      <c r="EI44" s="300"/>
      <c r="EJ44" s="300"/>
      <c r="EK44" s="304"/>
      <c r="EL44" s="304"/>
      <c r="EM44" s="300"/>
      <c r="EN44" s="300"/>
      <c r="EO44" s="304"/>
      <c r="EP44" s="304"/>
      <c r="EQ44" s="300"/>
      <c r="ER44" s="300"/>
      <c r="ES44" s="304"/>
      <c r="ET44" s="304"/>
      <c r="EU44" s="300"/>
      <c r="EV44" s="300"/>
      <c r="EW44" s="304"/>
      <c r="EX44" s="304"/>
      <c r="EY44" s="300"/>
      <c r="EZ44" s="300"/>
      <c r="FA44" s="304"/>
      <c r="FB44" s="304"/>
      <c r="FC44" s="300"/>
      <c r="FD44" s="300"/>
      <c r="FE44" s="304"/>
      <c r="FF44" s="304"/>
      <c r="FG44" s="300"/>
      <c r="FH44" s="300"/>
      <c r="FI44" s="304"/>
      <c r="FJ44" s="304"/>
      <c r="FK44" s="300"/>
      <c r="FL44" s="300"/>
      <c r="FM44" s="304"/>
      <c r="FN44" s="304"/>
      <c r="FO44" s="300"/>
      <c r="FP44" s="300"/>
      <c r="FQ44" s="304"/>
      <c r="FR44" s="304"/>
      <c r="FS44" s="300"/>
      <c r="FT44" s="300"/>
      <c r="FU44" s="304"/>
      <c r="FV44" s="304"/>
      <c r="FW44" s="300"/>
      <c r="FX44" s="300"/>
      <c r="FY44" s="304"/>
      <c r="FZ44" s="304"/>
      <c r="GA44" s="300"/>
      <c r="GB44" s="300"/>
      <c r="GC44" s="304"/>
      <c r="GD44" s="304"/>
      <c r="GE44" s="300"/>
      <c r="GF44" s="300"/>
      <c r="GG44" s="304"/>
      <c r="GH44" s="304"/>
      <c r="GI44" s="300"/>
      <c r="GJ44" s="300"/>
      <c r="GK44" s="304"/>
      <c r="GL44" s="304"/>
      <c r="GM44" s="300"/>
      <c r="GN44" s="300"/>
      <c r="GO44" s="304"/>
      <c r="GP44" s="304"/>
      <c r="GQ44" s="300"/>
      <c r="GR44" s="300"/>
      <c r="GS44" s="304"/>
      <c r="GT44" s="304"/>
      <c r="GU44" s="300"/>
      <c r="GV44" s="300"/>
      <c r="GW44" s="304"/>
      <c r="GX44" s="304"/>
      <c r="GY44" s="300"/>
      <c r="GZ44" s="300"/>
      <c r="HA44" s="304"/>
      <c r="HB44" s="304"/>
      <c r="HC44" s="300"/>
      <c r="HD44" s="300"/>
      <c r="HE44" s="304"/>
      <c r="HF44" s="304"/>
      <c r="HG44" s="300"/>
      <c r="HH44" s="300"/>
      <c r="HI44" s="304"/>
      <c r="HJ44" s="304"/>
      <c r="HK44" s="300"/>
      <c r="HL44" s="300"/>
      <c r="HM44" s="304"/>
      <c r="HN44" s="304"/>
      <c r="HO44" s="300"/>
      <c r="HP44" s="300"/>
      <c r="HQ44" s="304"/>
      <c r="HR44" s="304"/>
      <c r="HS44" s="300"/>
      <c r="HT44" s="300"/>
      <c r="HU44" s="304"/>
      <c r="HV44" s="304"/>
      <c r="HW44" s="300"/>
      <c r="HX44" s="300"/>
      <c r="HY44" s="304"/>
      <c r="HZ44" s="304"/>
      <c r="IA44" s="300"/>
      <c r="IB44" s="300"/>
      <c r="IC44" s="304"/>
      <c r="ID44" s="304"/>
      <c r="IE44" s="300"/>
      <c r="IF44" s="300"/>
      <c r="IG44" s="304"/>
      <c r="IH44" s="304"/>
      <c r="II44" s="300"/>
      <c r="IJ44" s="300"/>
      <c r="IK44" s="304"/>
      <c r="IL44" s="304"/>
      <c r="IM44" s="300"/>
      <c r="IN44" s="300"/>
      <c r="IO44" s="304"/>
      <c r="IP44" s="304"/>
      <c r="IQ44" s="300"/>
      <c r="IR44" s="300"/>
      <c r="IS44" s="304"/>
      <c r="IT44" s="304"/>
      <c r="IU44" s="300"/>
      <c r="IV44" s="300"/>
    </row>
    <row r="45" spans="1:256" s="143" customFormat="1" ht="11.25" customHeight="1">
      <c r="A45" s="307"/>
      <c r="B45" s="307"/>
      <c r="C45" s="290"/>
      <c r="D45" s="303"/>
      <c r="E45" s="304"/>
      <c r="F45" s="304"/>
      <c r="G45" s="300"/>
      <c r="H45" s="300"/>
      <c r="I45" s="304"/>
      <c r="J45" s="304"/>
      <c r="K45" s="300"/>
      <c r="L45" s="300"/>
      <c r="M45" s="304"/>
      <c r="N45" s="304"/>
      <c r="O45" s="300"/>
      <c r="P45" s="300"/>
      <c r="Q45" s="304"/>
      <c r="R45" s="304"/>
      <c r="S45" s="300"/>
      <c r="T45" s="300"/>
      <c r="U45" s="304"/>
      <c r="V45" s="304"/>
      <c r="W45" s="300"/>
      <c r="X45" s="300"/>
      <c r="Y45" s="304"/>
      <c r="Z45" s="304"/>
      <c r="AA45" s="300"/>
      <c r="AB45" s="300"/>
      <c r="AC45" s="304"/>
      <c r="AD45" s="304"/>
      <c r="AE45" s="300"/>
      <c r="AF45" s="300"/>
      <c r="AG45" s="304"/>
      <c r="AH45" s="304"/>
      <c r="AI45" s="300"/>
      <c r="AJ45" s="300"/>
      <c r="AK45" s="304"/>
      <c r="AL45" s="304"/>
      <c r="AM45" s="300"/>
      <c r="AN45" s="300"/>
      <c r="AO45" s="304"/>
      <c r="AP45" s="304"/>
      <c r="AQ45" s="300"/>
      <c r="AR45" s="300"/>
      <c r="AS45" s="304"/>
      <c r="AT45" s="304"/>
      <c r="AU45" s="300"/>
      <c r="AV45" s="300"/>
      <c r="AW45" s="304"/>
      <c r="AX45" s="304"/>
      <c r="AY45" s="300"/>
      <c r="AZ45" s="300"/>
      <c r="BA45" s="304"/>
      <c r="BB45" s="304"/>
      <c r="BC45" s="300"/>
      <c r="BD45" s="300"/>
      <c r="BE45" s="304"/>
      <c r="BF45" s="304"/>
      <c r="BG45" s="300"/>
      <c r="BH45" s="300"/>
      <c r="BI45" s="304"/>
      <c r="BJ45" s="304"/>
      <c r="BK45" s="300"/>
      <c r="BL45" s="300"/>
      <c r="BM45" s="304"/>
      <c r="BN45" s="304"/>
      <c r="BO45" s="300"/>
      <c r="BP45" s="300"/>
      <c r="BQ45" s="304"/>
      <c r="BR45" s="304"/>
      <c r="BS45" s="300"/>
      <c r="BT45" s="300"/>
      <c r="BU45" s="304"/>
      <c r="BV45" s="304"/>
      <c r="BW45" s="300"/>
      <c r="BX45" s="300"/>
      <c r="BY45" s="304"/>
      <c r="BZ45" s="304"/>
      <c r="CA45" s="300"/>
      <c r="CB45" s="300"/>
      <c r="CC45" s="304"/>
      <c r="CD45" s="304"/>
      <c r="CE45" s="300"/>
      <c r="CF45" s="300"/>
      <c r="CG45" s="304"/>
      <c r="CH45" s="304"/>
      <c r="CI45" s="300"/>
      <c r="CJ45" s="300"/>
      <c r="CK45" s="304"/>
      <c r="CL45" s="304"/>
      <c r="CM45" s="300"/>
      <c r="CN45" s="300"/>
      <c r="CO45" s="304"/>
      <c r="CP45" s="304"/>
      <c r="CQ45" s="300"/>
      <c r="CR45" s="300"/>
      <c r="CS45" s="304"/>
      <c r="CT45" s="304"/>
      <c r="CU45" s="300"/>
      <c r="CV45" s="300"/>
      <c r="CW45" s="304"/>
      <c r="CX45" s="304"/>
      <c r="CY45" s="300"/>
      <c r="CZ45" s="300"/>
      <c r="DA45" s="304"/>
      <c r="DB45" s="304"/>
      <c r="DC45" s="300"/>
      <c r="DD45" s="300"/>
      <c r="DE45" s="304"/>
      <c r="DF45" s="304"/>
      <c r="DG45" s="300"/>
      <c r="DH45" s="300"/>
      <c r="DI45" s="304"/>
      <c r="DJ45" s="304"/>
      <c r="DK45" s="300"/>
      <c r="DL45" s="300"/>
      <c r="DM45" s="304"/>
      <c r="DN45" s="304"/>
      <c r="DO45" s="300"/>
      <c r="DP45" s="300"/>
      <c r="DQ45" s="304"/>
      <c r="DR45" s="304"/>
      <c r="DS45" s="300"/>
      <c r="DT45" s="300"/>
      <c r="DU45" s="304"/>
      <c r="DV45" s="304"/>
      <c r="DW45" s="300"/>
      <c r="DX45" s="300"/>
      <c r="DY45" s="304"/>
      <c r="DZ45" s="304"/>
      <c r="EA45" s="300"/>
      <c r="EB45" s="300"/>
      <c r="EC45" s="304"/>
      <c r="ED45" s="304"/>
      <c r="EE45" s="300"/>
      <c r="EF45" s="300"/>
      <c r="EG45" s="304"/>
      <c r="EH45" s="304"/>
      <c r="EI45" s="300"/>
      <c r="EJ45" s="300"/>
      <c r="EK45" s="304"/>
      <c r="EL45" s="304"/>
      <c r="EM45" s="300"/>
      <c r="EN45" s="300"/>
      <c r="EO45" s="304"/>
      <c r="EP45" s="304"/>
      <c r="EQ45" s="300"/>
      <c r="ER45" s="300"/>
      <c r="ES45" s="304"/>
      <c r="ET45" s="304"/>
      <c r="EU45" s="300"/>
      <c r="EV45" s="300"/>
      <c r="EW45" s="304"/>
      <c r="EX45" s="304"/>
      <c r="EY45" s="300"/>
      <c r="EZ45" s="300"/>
      <c r="FA45" s="304"/>
      <c r="FB45" s="304"/>
      <c r="FC45" s="300"/>
      <c r="FD45" s="300"/>
      <c r="FE45" s="304"/>
      <c r="FF45" s="304"/>
      <c r="FG45" s="300"/>
      <c r="FH45" s="300"/>
      <c r="FI45" s="304"/>
      <c r="FJ45" s="304"/>
      <c r="FK45" s="300"/>
      <c r="FL45" s="300"/>
      <c r="FM45" s="304"/>
      <c r="FN45" s="304"/>
      <c r="FO45" s="300"/>
      <c r="FP45" s="300"/>
      <c r="FQ45" s="304"/>
      <c r="FR45" s="304"/>
      <c r="FS45" s="300"/>
      <c r="FT45" s="300"/>
      <c r="FU45" s="304"/>
      <c r="FV45" s="304"/>
      <c r="FW45" s="300"/>
      <c r="FX45" s="300"/>
      <c r="FY45" s="304"/>
      <c r="FZ45" s="304"/>
      <c r="GA45" s="300"/>
      <c r="GB45" s="300"/>
      <c r="GC45" s="304"/>
      <c r="GD45" s="304"/>
      <c r="GE45" s="300"/>
      <c r="GF45" s="300"/>
      <c r="GG45" s="304"/>
      <c r="GH45" s="304"/>
      <c r="GI45" s="300"/>
      <c r="GJ45" s="300"/>
      <c r="GK45" s="304"/>
      <c r="GL45" s="304"/>
      <c r="GM45" s="300"/>
      <c r="GN45" s="300"/>
      <c r="GO45" s="304"/>
      <c r="GP45" s="304"/>
      <c r="GQ45" s="300"/>
      <c r="GR45" s="300"/>
      <c r="GS45" s="304"/>
      <c r="GT45" s="304"/>
      <c r="GU45" s="300"/>
      <c r="GV45" s="300"/>
      <c r="GW45" s="304"/>
      <c r="GX45" s="304"/>
      <c r="GY45" s="300"/>
      <c r="GZ45" s="300"/>
      <c r="HA45" s="304"/>
      <c r="HB45" s="304"/>
      <c r="HC45" s="300"/>
      <c r="HD45" s="300"/>
      <c r="HE45" s="304"/>
      <c r="HF45" s="304"/>
      <c r="HG45" s="300"/>
      <c r="HH45" s="300"/>
      <c r="HI45" s="304"/>
      <c r="HJ45" s="304"/>
      <c r="HK45" s="300"/>
      <c r="HL45" s="300"/>
      <c r="HM45" s="304"/>
      <c r="HN45" s="304"/>
      <c r="HO45" s="300"/>
      <c r="HP45" s="300"/>
      <c r="HQ45" s="304"/>
      <c r="HR45" s="304"/>
      <c r="HS45" s="300"/>
      <c r="HT45" s="300"/>
      <c r="HU45" s="304"/>
      <c r="HV45" s="304"/>
      <c r="HW45" s="300"/>
      <c r="HX45" s="300"/>
      <c r="HY45" s="304"/>
      <c r="HZ45" s="304"/>
      <c r="IA45" s="300"/>
      <c r="IB45" s="300"/>
      <c r="IC45" s="304"/>
      <c r="ID45" s="304"/>
      <c r="IE45" s="300"/>
      <c r="IF45" s="300"/>
      <c r="IG45" s="304"/>
      <c r="IH45" s="304"/>
      <c r="II45" s="300"/>
      <c r="IJ45" s="300"/>
      <c r="IK45" s="304"/>
      <c r="IL45" s="304"/>
      <c r="IM45" s="300"/>
      <c r="IN45" s="300"/>
      <c r="IO45" s="304"/>
      <c r="IP45" s="304"/>
      <c r="IQ45" s="300"/>
      <c r="IR45" s="300"/>
      <c r="IS45" s="304"/>
      <c r="IT45" s="304"/>
      <c r="IU45" s="300"/>
      <c r="IV45" s="300"/>
    </row>
    <row r="46" spans="1:256" s="143" customFormat="1" ht="11.25" customHeight="1">
      <c r="A46" s="307"/>
      <c r="B46" s="307"/>
      <c r="C46" s="290"/>
      <c r="D46" s="303"/>
      <c r="E46" s="304"/>
      <c r="F46" s="304"/>
      <c r="G46" s="300"/>
      <c r="H46" s="300"/>
      <c r="I46" s="304"/>
      <c r="J46" s="304"/>
      <c r="K46" s="300"/>
      <c r="L46" s="300"/>
      <c r="M46" s="304"/>
      <c r="N46" s="304"/>
      <c r="O46" s="300"/>
      <c r="P46" s="300"/>
      <c r="Q46" s="304"/>
      <c r="R46" s="304"/>
      <c r="S46" s="300"/>
      <c r="T46" s="300"/>
      <c r="U46" s="304"/>
      <c r="V46" s="304"/>
      <c r="W46" s="300"/>
      <c r="X46" s="300"/>
      <c r="Y46" s="304"/>
      <c r="Z46" s="304"/>
      <c r="AA46" s="300"/>
      <c r="AB46" s="300"/>
      <c r="AC46" s="304"/>
      <c r="AD46" s="304"/>
      <c r="AE46" s="300"/>
      <c r="AF46" s="300"/>
      <c r="AG46" s="304"/>
      <c r="AH46" s="304"/>
      <c r="AI46" s="300"/>
      <c r="AJ46" s="300"/>
      <c r="AK46" s="304"/>
      <c r="AL46" s="304"/>
      <c r="AM46" s="300"/>
      <c r="AN46" s="300"/>
      <c r="AO46" s="304"/>
      <c r="AP46" s="304"/>
      <c r="AQ46" s="300"/>
      <c r="AR46" s="300"/>
      <c r="AS46" s="304"/>
      <c r="AT46" s="304"/>
      <c r="AU46" s="300"/>
      <c r="AV46" s="300"/>
      <c r="AW46" s="304"/>
      <c r="AX46" s="304"/>
      <c r="AY46" s="300"/>
      <c r="AZ46" s="300"/>
      <c r="BA46" s="304"/>
      <c r="BB46" s="304"/>
      <c r="BC46" s="300"/>
      <c r="BD46" s="300"/>
      <c r="BE46" s="304"/>
      <c r="BF46" s="304"/>
      <c r="BG46" s="300"/>
      <c r="BH46" s="300"/>
      <c r="BI46" s="304"/>
      <c r="BJ46" s="304"/>
      <c r="BK46" s="300"/>
      <c r="BL46" s="300"/>
      <c r="BM46" s="304"/>
      <c r="BN46" s="304"/>
      <c r="BO46" s="300"/>
      <c r="BP46" s="300"/>
      <c r="BQ46" s="304"/>
      <c r="BR46" s="304"/>
      <c r="BS46" s="300"/>
      <c r="BT46" s="300"/>
      <c r="BU46" s="304"/>
      <c r="BV46" s="304"/>
      <c r="BW46" s="300"/>
      <c r="BX46" s="300"/>
      <c r="BY46" s="304"/>
      <c r="BZ46" s="304"/>
      <c r="CA46" s="300"/>
      <c r="CB46" s="300"/>
      <c r="CC46" s="304"/>
      <c r="CD46" s="304"/>
      <c r="CE46" s="300"/>
      <c r="CF46" s="300"/>
      <c r="CG46" s="304"/>
      <c r="CH46" s="304"/>
      <c r="CI46" s="300"/>
      <c r="CJ46" s="300"/>
      <c r="CK46" s="304"/>
      <c r="CL46" s="304"/>
      <c r="CM46" s="300"/>
      <c r="CN46" s="300"/>
      <c r="CO46" s="304"/>
      <c r="CP46" s="304"/>
      <c r="CQ46" s="300"/>
      <c r="CR46" s="300"/>
      <c r="CS46" s="304"/>
      <c r="CT46" s="304"/>
      <c r="CU46" s="300"/>
      <c r="CV46" s="300"/>
      <c r="CW46" s="304"/>
      <c r="CX46" s="304"/>
      <c r="CY46" s="300"/>
      <c r="CZ46" s="300"/>
      <c r="DA46" s="304"/>
      <c r="DB46" s="304"/>
      <c r="DC46" s="300"/>
      <c r="DD46" s="300"/>
      <c r="DE46" s="304"/>
      <c r="DF46" s="304"/>
      <c r="DG46" s="300"/>
      <c r="DH46" s="300"/>
      <c r="DI46" s="304"/>
      <c r="DJ46" s="304"/>
      <c r="DK46" s="300"/>
      <c r="DL46" s="300"/>
      <c r="DM46" s="304"/>
      <c r="DN46" s="304"/>
      <c r="DO46" s="300"/>
      <c r="DP46" s="300"/>
      <c r="DQ46" s="304"/>
      <c r="DR46" s="304"/>
      <c r="DS46" s="300"/>
      <c r="DT46" s="300"/>
      <c r="DU46" s="304"/>
      <c r="DV46" s="304"/>
      <c r="DW46" s="300"/>
      <c r="DX46" s="300"/>
      <c r="DY46" s="304"/>
      <c r="DZ46" s="304"/>
      <c r="EA46" s="300"/>
      <c r="EB46" s="300"/>
      <c r="EC46" s="304"/>
      <c r="ED46" s="304"/>
      <c r="EE46" s="300"/>
      <c r="EF46" s="300"/>
      <c r="EG46" s="304"/>
      <c r="EH46" s="304"/>
      <c r="EI46" s="300"/>
      <c r="EJ46" s="300"/>
      <c r="EK46" s="304"/>
      <c r="EL46" s="304"/>
      <c r="EM46" s="300"/>
      <c r="EN46" s="300"/>
      <c r="EO46" s="304"/>
      <c r="EP46" s="304"/>
      <c r="EQ46" s="300"/>
      <c r="ER46" s="300"/>
      <c r="ES46" s="304"/>
      <c r="ET46" s="304"/>
      <c r="EU46" s="300"/>
      <c r="EV46" s="300"/>
      <c r="EW46" s="304"/>
      <c r="EX46" s="304"/>
      <c r="EY46" s="300"/>
      <c r="EZ46" s="300"/>
      <c r="FA46" s="304"/>
      <c r="FB46" s="304"/>
      <c r="FC46" s="300"/>
      <c r="FD46" s="300"/>
      <c r="FE46" s="304"/>
      <c r="FF46" s="304"/>
      <c r="FG46" s="300"/>
      <c r="FH46" s="300"/>
      <c r="FI46" s="304"/>
      <c r="FJ46" s="304"/>
      <c r="FK46" s="300"/>
      <c r="FL46" s="300"/>
      <c r="FM46" s="304"/>
      <c r="FN46" s="304"/>
      <c r="FO46" s="300"/>
      <c r="FP46" s="300"/>
      <c r="FQ46" s="304"/>
      <c r="FR46" s="304"/>
      <c r="FS46" s="300"/>
      <c r="FT46" s="300"/>
      <c r="FU46" s="304"/>
      <c r="FV46" s="304"/>
      <c r="FW46" s="300"/>
      <c r="FX46" s="300"/>
      <c r="FY46" s="304"/>
      <c r="FZ46" s="304"/>
      <c r="GA46" s="300"/>
      <c r="GB46" s="300"/>
      <c r="GC46" s="304"/>
      <c r="GD46" s="304"/>
      <c r="GE46" s="300"/>
      <c r="GF46" s="300"/>
      <c r="GG46" s="304"/>
      <c r="GH46" s="304"/>
      <c r="GI46" s="300"/>
      <c r="GJ46" s="300"/>
      <c r="GK46" s="304"/>
      <c r="GL46" s="304"/>
      <c r="GM46" s="300"/>
      <c r="GN46" s="300"/>
      <c r="GO46" s="304"/>
      <c r="GP46" s="304"/>
      <c r="GQ46" s="300"/>
      <c r="GR46" s="300"/>
      <c r="GS46" s="304"/>
      <c r="GT46" s="304"/>
      <c r="GU46" s="300"/>
      <c r="GV46" s="300"/>
      <c r="GW46" s="304"/>
      <c r="GX46" s="304"/>
      <c r="GY46" s="300"/>
      <c r="GZ46" s="300"/>
      <c r="HA46" s="304"/>
      <c r="HB46" s="304"/>
      <c r="HC46" s="300"/>
      <c r="HD46" s="300"/>
      <c r="HE46" s="304"/>
      <c r="HF46" s="304"/>
      <c r="HG46" s="300"/>
      <c r="HH46" s="300"/>
      <c r="HI46" s="304"/>
      <c r="HJ46" s="304"/>
      <c r="HK46" s="300"/>
      <c r="HL46" s="300"/>
      <c r="HM46" s="304"/>
      <c r="HN46" s="304"/>
      <c r="HO46" s="300"/>
      <c r="HP46" s="300"/>
      <c r="HQ46" s="304"/>
      <c r="HR46" s="304"/>
      <c r="HS46" s="300"/>
      <c r="HT46" s="300"/>
      <c r="HU46" s="304"/>
      <c r="HV46" s="304"/>
      <c r="HW46" s="300"/>
      <c r="HX46" s="300"/>
      <c r="HY46" s="304"/>
      <c r="HZ46" s="304"/>
      <c r="IA46" s="300"/>
      <c r="IB46" s="300"/>
      <c r="IC46" s="304"/>
      <c r="ID46" s="304"/>
      <c r="IE46" s="300"/>
      <c r="IF46" s="300"/>
      <c r="IG46" s="304"/>
      <c r="IH46" s="304"/>
      <c r="II46" s="300"/>
      <c r="IJ46" s="300"/>
      <c r="IK46" s="304"/>
      <c r="IL46" s="304"/>
      <c r="IM46" s="300"/>
      <c r="IN46" s="300"/>
      <c r="IO46" s="304"/>
      <c r="IP46" s="304"/>
      <c r="IQ46" s="300"/>
      <c r="IR46" s="300"/>
      <c r="IS46" s="304"/>
      <c r="IT46" s="304"/>
      <c r="IU46" s="300"/>
      <c r="IV46" s="300"/>
    </row>
    <row r="47" spans="1:256" s="143" customFormat="1" ht="11.25" customHeight="1">
      <c r="A47" s="307"/>
      <c r="B47" s="307"/>
      <c r="C47" s="290"/>
      <c r="D47" s="122" t="s">
        <v>38</v>
      </c>
      <c r="E47" s="304"/>
      <c r="F47" s="304"/>
      <c r="G47" s="300"/>
      <c r="H47" s="144"/>
      <c r="I47" s="304"/>
      <c r="J47" s="304"/>
      <c r="K47" s="300"/>
      <c r="L47" s="144"/>
      <c r="M47" s="304"/>
      <c r="N47" s="304"/>
      <c r="O47" s="300"/>
      <c r="P47" s="144"/>
      <c r="Q47" s="304"/>
      <c r="R47" s="304"/>
      <c r="S47" s="300"/>
      <c r="T47" s="144"/>
      <c r="U47" s="304"/>
      <c r="V47" s="304"/>
      <c r="W47" s="300"/>
      <c r="X47" s="144"/>
      <c r="Y47" s="304"/>
      <c r="Z47" s="304"/>
      <c r="AA47" s="300"/>
      <c r="AB47" s="144"/>
      <c r="AC47" s="304"/>
      <c r="AD47" s="304"/>
      <c r="AE47" s="300"/>
      <c r="AF47" s="144"/>
      <c r="AG47" s="304"/>
      <c r="AH47" s="304"/>
      <c r="AI47" s="300"/>
      <c r="AJ47" s="144"/>
      <c r="AK47" s="304"/>
      <c r="AL47" s="304"/>
      <c r="AM47" s="300"/>
      <c r="AN47" s="144"/>
      <c r="AO47" s="304"/>
      <c r="AP47" s="304"/>
      <c r="AQ47" s="300"/>
      <c r="AR47" s="144"/>
      <c r="AS47" s="304"/>
      <c r="AT47" s="304"/>
      <c r="AU47" s="300"/>
      <c r="AV47" s="144"/>
      <c r="AW47" s="304"/>
      <c r="AX47" s="304"/>
      <c r="AY47" s="300"/>
      <c r="AZ47" s="144"/>
      <c r="BA47" s="304"/>
      <c r="BB47" s="304"/>
      <c r="BC47" s="300"/>
      <c r="BD47" s="144"/>
      <c r="BE47" s="304"/>
      <c r="BF47" s="304"/>
      <c r="BG47" s="300"/>
      <c r="BH47" s="144"/>
      <c r="BI47" s="304"/>
      <c r="BJ47" s="304"/>
      <c r="BK47" s="300"/>
      <c r="BL47" s="144"/>
      <c r="BM47" s="304"/>
      <c r="BN47" s="304"/>
      <c r="BO47" s="300"/>
      <c r="BP47" s="144"/>
      <c r="BQ47" s="304"/>
      <c r="BR47" s="304"/>
      <c r="BS47" s="300"/>
      <c r="BT47" s="144"/>
      <c r="BU47" s="304"/>
      <c r="BV47" s="304"/>
      <c r="BW47" s="300"/>
      <c r="BX47" s="144"/>
      <c r="BY47" s="304"/>
      <c r="BZ47" s="304"/>
      <c r="CA47" s="300"/>
      <c r="CB47" s="144"/>
      <c r="CC47" s="304"/>
      <c r="CD47" s="304"/>
      <c r="CE47" s="300"/>
      <c r="CF47" s="144"/>
      <c r="CG47" s="304"/>
      <c r="CH47" s="304"/>
      <c r="CI47" s="300"/>
      <c r="CJ47" s="144"/>
      <c r="CK47" s="304"/>
      <c r="CL47" s="304"/>
      <c r="CM47" s="300"/>
      <c r="CN47" s="144"/>
      <c r="CO47" s="304"/>
      <c r="CP47" s="304"/>
      <c r="CQ47" s="300"/>
      <c r="CR47" s="144"/>
      <c r="CS47" s="304"/>
      <c r="CT47" s="304"/>
      <c r="CU47" s="300"/>
      <c r="CV47" s="144"/>
      <c r="CW47" s="304"/>
      <c r="CX47" s="304"/>
      <c r="CY47" s="300"/>
      <c r="CZ47" s="144"/>
      <c r="DA47" s="304"/>
      <c r="DB47" s="304"/>
      <c r="DC47" s="300"/>
      <c r="DD47" s="144"/>
      <c r="DE47" s="304"/>
      <c r="DF47" s="304"/>
      <c r="DG47" s="300"/>
      <c r="DH47" s="144"/>
      <c r="DI47" s="304"/>
      <c r="DJ47" s="304"/>
      <c r="DK47" s="300"/>
      <c r="DL47" s="144"/>
      <c r="DM47" s="304"/>
      <c r="DN47" s="304"/>
      <c r="DO47" s="300"/>
      <c r="DP47" s="144"/>
      <c r="DQ47" s="304"/>
      <c r="DR47" s="304"/>
      <c r="DS47" s="300"/>
      <c r="DT47" s="144"/>
      <c r="DU47" s="304"/>
      <c r="DV47" s="304"/>
      <c r="DW47" s="300"/>
      <c r="DX47" s="144"/>
      <c r="DY47" s="304"/>
      <c r="DZ47" s="304"/>
      <c r="EA47" s="300"/>
      <c r="EB47" s="144"/>
      <c r="EC47" s="304"/>
      <c r="ED47" s="304"/>
      <c r="EE47" s="300"/>
      <c r="EF47" s="144"/>
      <c r="EG47" s="304"/>
      <c r="EH47" s="304"/>
      <c r="EI47" s="300"/>
      <c r="EJ47" s="144"/>
      <c r="EK47" s="304"/>
      <c r="EL47" s="304"/>
      <c r="EM47" s="300"/>
      <c r="EN47" s="144"/>
      <c r="EO47" s="304"/>
      <c r="EP47" s="304"/>
      <c r="EQ47" s="300"/>
      <c r="ER47" s="144"/>
      <c r="ES47" s="304"/>
      <c r="ET47" s="304"/>
      <c r="EU47" s="300"/>
      <c r="EV47" s="144"/>
      <c r="EW47" s="304"/>
      <c r="EX47" s="304"/>
      <c r="EY47" s="300"/>
      <c r="EZ47" s="144"/>
      <c r="FA47" s="304"/>
      <c r="FB47" s="304"/>
      <c r="FC47" s="300"/>
      <c r="FD47" s="144"/>
      <c r="FE47" s="304"/>
      <c r="FF47" s="304"/>
      <c r="FG47" s="300"/>
      <c r="FH47" s="144"/>
      <c r="FI47" s="304"/>
      <c r="FJ47" s="304"/>
      <c r="FK47" s="300"/>
      <c r="FL47" s="144"/>
      <c r="FM47" s="304"/>
      <c r="FN47" s="304"/>
      <c r="FO47" s="300"/>
      <c r="FP47" s="144"/>
      <c r="FQ47" s="304"/>
      <c r="FR47" s="304"/>
      <c r="FS47" s="300"/>
      <c r="FT47" s="144"/>
      <c r="FU47" s="304"/>
      <c r="FV47" s="304"/>
      <c r="FW47" s="300"/>
      <c r="FX47" s="144"/>
      <c r="FY47" s="304"/>
      <c r="FZ47" s="304"/>
      <c r="GA47" s="300"/>
      <c r="GB47" s="144"/>
      <c r="GC47" s="304"/>
      <c r="GD47" s="304"/>
      <c r="GE47" s="300"/>
      <c r="GF47" s="144"/>
      <c r="GG47" s="304"/>
      <c r="GH47" s="304"/>
      <c r="GI47" s="300"/>
      <c r="GJ47" s="144"/>
      <c r="GK47" s="304"/>
      <c r="GL47" s="304"/>
      <c r="GM47" s="300"/>
      <c r="GN47" s="144"/>
      <c r="GO47" s="304"/>
      <c r="GP47" s="304"/>
      <c r="GQ47" s="300"/>
      <c r="GR47" s="144"/>
      <c r="GS47" s="304"/>
      <c r="GT47" s="304"/>
      <c r="GU47" s="300"/>
      <c r="GV47" s="144"/>
      <c r="GW47" s="304"/>
      <c r="GX47" s="304"/>
      <c r="GY47" s="300"/>
      <c r="GZ47" s="144"/>
      <c r="HA47" s="304"/>
      <c r="HB47" s="304"/>
      <c r="HC47" s="300"/>
      <c r="HD47" s="144"/>
      <c r="HE47" s="304"/>
      <c r="HF47" s="304"/>
      <c r="HG47" s="300"/>
      <c r="HH47" s="144"/>
      <c r="HI47" s="304"/>
      <c r="HJ47" s="304"/>
      <c r="HK47" s="300"/>
      <c r="HL47" s="144"/>
      <c r="HM47" s="304"/>
      <c r="HN47" s="304"/>
      <c r="HO47" s="300"/>
      <c r="HP47" s="144"/>
      <c r="HQ47" s="304"/>
      <c r="HR47" s="304"/>
      <c r="HS47" s="300"/>
      <c r="HT47" s="144"/>
      <c r="HU47" s="304"/>
      <c r="HV47" s="304"/>
      <c r="HW47" s="300"/>
      <c r="HX47" s="144"/>
      <c r="HY47" s="304"/>
      <c r="HZ47" s="304"/>
      <c r="IA47" s="300"/>
      <c r="IB47" s="144"/>
      <c r="IC47" s="304"/>
      <c r="ID47" s="304"/>
      <c r="IE47" s="300"/>
      <c r="IF47" s="144"/>
      <c r="IG47" s="304"/>
      <c r="IH47" s="304"/>
      <c r="II47" s="300"/>
      <c r="IJ47" s="144"/>
      <c r="IK47" s="304"/>
      <c r="IL47" s="304"/>
      <c r="IM47" s="300"/>
      <c r="IN47" s="144"/>
      <c r="IO47" s="304"/>
      <c r="IP47" s="304"/>
      <c r="IQ47" s="300"/>
      <c r="IR47" s="144"/>
      <c r="IS47" s="304"/>
      <c r="IT47" s="304"/>
      <c r="IU47" s="300"/>
      <c r="IV47" s="144"/>
    </row>
    <row r="48" spans="1:256" s="145" customFormat="1" ht="11.25" customHeight="1">
      <c r="A48" s="218" t="s">
        <v>267</v>
      </c>
      <c r="B48" s="123"/>
      <c r="C48" s="124">
        <f>SUM(C49:C51)</f>
        <v>0</v>
      </c>
      <c r="D48" s="125">
        <f>SUM(D49:D51)</f>
        <v>0</v>
      </c>
      <c r="E48" s="218"/>
      <c r="F48" s="230"/>
      <c r="I48" s="218"/>
      <c r="J48" s="230"/>
      <c r="M48" s="218"/>
      <c r="N48" s="230"/>
      <c r="Q48" s="218"/>
      <c r="R48" s="230"/>
      <c r="U48" s="218"/>
      <c r="V48" s="230"/>
      <c r="Y48" s="218"/>
      <c r="Z48" s="230"/>
      <c r="AC48" s="218"/>
      <c r="AD48" s="230"/>
      <c r="AG48" s="218"/>
      <c r="AH48" s="230"/>
      <c r="AK48" s="218"/>
      <c r="AL48" s="230"/>
      <c r="AO48" s="218"/>
      <c r="AP48" s="230"/>
      <c r="AS48" s="218"/>
      <c r="AT48" s="230"/>
      <c r="AW48" s="218"/>
      <c r="AX48" s="230"/>
      <c r="BA48" s="218"/>
      <c r="BB48" s="230"/>
      <c r="BE48" s="218"/>
      <c r="BF48" s="230"/>
      <c r="BI48" s="218"/>
      <c r="BJ48" s="230"/>
      <c r="BM48" s="218"/>
      <c r="BN48" s="230"/>
      <c r="BQ48" s="218"/>
      <c r="BR48" s="230"/>
      <c r="BU48" s="218"/>
      <c r="BV48" s="230"/>
      <c r="BY48" s="218"/>
      <c r="BZ48" s="230"/>
      <c r="CC48" s="218"/>
      <c r="CD48" s="230"/>
      <c r="CG48" s="218"/>
      <c r="CH48" s="230"/>
      <c r="CK48" s="218"/>
      <c r="CL48" s="230"/>
      <c r="CO48" s="218"/>
      <c r="CP48" s="230"/>
      <c r="CS48" s="218"/>
      <c r="CT48" s="230"/>
      <c r="CW48" s="218"/>
      <c r="CX48" s="230"/>
      <c r="DA48" s="218"/>
      <c r="DB48" s="230"/>
      <c r="DE48" s="218"/>
      <c r="DF48" s="230"/>
      <c r="DI48" s="218"/>
      <c r="DJ48" s="230"/>
      <c r="DM48" s="218"/>
      <c r="DN48" s="230"/>
      <c r="DQ48" s="218"/>
      <c r="DR48" s="230"/>
      <c r="DU48" s="218"/>
      <c r="DV48" s="230"/>
      <c r="DY48" s="218"/>
      <c r="DZ48" s="230"/>
      <c r="EC48" s="218"/>
      <c r="ED48" s="230"/>
      <c r="EG48" s="218"/>
      <c r="EH48" s="230"/>
      <c r="EK48" s="218"/>
      <c r="EL48" s="230"/>
      <c r="EO48" s="218"/>
      <c r="EP48" s="230"/>
      <c r="ES48" s="218"/>
      <c r="ET48" s="230"/>
      <c r="EW48" s="218"/>
      <c r="EX48" s="230"/>
      <c r="FA48" s="218"/>
      <c r="FB48" s="230"/>
      <c r="FE48" s="218"/>
      <c r="FF48" s="230"/>
      <c r="FI48" s="218"/>
      <c r="FJ48" s="230"/>
      <c r="FM48" s="218"/>
      <c r="FN48" s="230"/>
      <c r="FQ48" s="218"/>
      <c r="FR48" s="230"/>
      <c r="FU48" s="218"/>
      <c r="FV48" s="230"/>
      <c r="FY48" s="218"/>
      <c r="FZ48" s="230"/>
      <c r="GC48" s="218"/>
      <c r="GD48" s="230"/>
      <c r="GG48" s="218"/>
      <c r="GH48" s="230"/>
      <c r="GK48" s="218"/>
      <c r="GL48" s="230"/>
      <c r="GO48" s="218"/>
      <c r="GP48" s="230"/>
      <c r="GS48" s="218"/>
      <c r="GT48" s="230"/>
      <c r="GW48" s="218"/>
      <c r="GX48" s="230"/>
      <c r="HA48" s="218"/>
      <c r="HB48" s="230"/>
      <c r="HE48" s="218"/>
      <c r="HF48" s="230"/>
      <c r="HI48" s="218"/>
      <c r="HJ48" s="230"/>
      <c r="HM48" s="218"/>
      <c r="HN48" s="230"/>
      <c r="HQ48" s="218"/>
      <c r="HR48" s="230"/>
      <c r="HU48" s="218"/>
      <c r="HV48" s="230"/>
      <c r="HY48" s="218"/>
      <c r="HZ48" s="230"/>
      <c r="IC48" s="218"/>
      <c r="ID48" s="230"/>
      <c r="IG48" s="218"/>
      <c r="IH48" s="230"/>
      <c r="IK48" s="218"/>
      <c r="IL48" s="230"/>
      <c r="IO48" s="218"/>
      <c r="IP48" s="230"/>
      <c r="IS48" s="218"/>
      <c r="IT48" s="230"/>
    </row>
    <row r="49" spans="1:256" s="146" customFormat="1" ht="11.25" customHeight="1">
      <c r="A49" s="218" t="s">
        <v>268</v>
      </c>
      <c r="B49" s="123"/>
      <c r="C49" s="147"/>
      <c r="D49" s="148"/>
      <c r="E49" s="218"/>
      <c r="F49" s="230"/>
      <c r="I49" s="218"/>
      <c r="J49" s="230"/>
      <c r="M49" s="218"/>
      <c r="N49" s="230"/>
      <c r="Q49" s="218"/>
      <c r="R49" s="230"/>
      <c r="U49" s="218"/>
      <c r="V49" s="230"/>
      <c r="Y49" s="218"/>
      <c r="Z49" s="230"/>
      <c r="AC49" s="218"/>
      <c r="AD49" s="230"/>
      <c r="AG49" s="218"/>
      <c r="AH49" s="230"/>
      <c r="AK49" s="218"/>
      <c r="AL49" s="230"/>
      <c r="AO49" s="218"/>
      <c r="AP49" s="230"/>
      <c r="AS49" s="218"/>
      <c r="AT49" s="230"/>
      <c r="AW49" s="218"/>
      <c r="AX49" s="230"/>
      <c r="BA49" s="218"/>
      <c r="BB49" s="230"/>
      <c r="BE49" s="218"/>
      <c r="BF49" s="230"/>
      <c r="BI49" s="218"/>
      <c r="BJ49" s="230"/>
      <c r="BM49" s="218"/>
      <c r="BN49" s="230"/>
      <c r="BQ49" s="218"/>
      <c r="BR49" s="230"/>
      <c r="BU49" s="218"/>
      <c r="BV49" s="230"/>
      <c r="BY49" s="218"/>
      <c r="BZ49" s="230"/>
      <c r="CC49" s="218"/>
      <c r="CD49" s="230"/>
      <c r="CG49" s="218"/>
      <c r="CH49" s="230"/>
      <c r="CK49" s="218"/>
      <c r="CL49" s="230"/>
      <c r="CO49" s="218"/>
      <c r="CP49" s="230"/>
      <c r="CS49" s="218"/>
      <c r="CT49" s="230"/>
      <c r="CW49" s="218"/>
      <c r="CX49" s="230"/>
      <c r="DA49" s="218"/>
      <c r="DB49" s="230"/>
      <c r="DE49" s="218"/>
      <c r="DF49" s="230"/>
      <c r="DI49" s="218"/>
      <c r="DJ49" s="230"/>
      <c r="DM49" s="218"/>
      <c r="DN49" s="230"/>
      <c r="DQ49" s="218"/>
      <c r="DR49" s="230"/>
      <c r="DU49" s="218"/>
      <c r="DV49" s="230"/>
      <c r="DY49" s="218"/>
      <c r="DZ49" s="230"/>
      <c r="EC49" s="218"/>
      <c r="ED49" s="230"/>
      <c r="EG49" s="218"/>
      <c r="EH49" s="230"/>
      <c r="EK49" s="218"/>
      <c r="EL49" s="230"/>
      <c r="EO49" s="218"/>
      <c r="EP49" s="230"/>
      <c r="ES49" s="218"/>
      <c r="ET49" s="230"/>
      <c r="EW49" s="218"/>
      <c r="EX49" s="230"/>
      <c r="FA49" s="218"/>
      <c r="FB49" s="230"/>
      <c r="FE49" s="218"/>
      <c r="FF49" s="230"/>
      <c r="FI49" s="218"/>
      <c r="FJ49" s="230"/>
      <c r="FM49" s="218"/>
      <c r="FN49" s="230"/>
      <c r="FQ49" s="218"/>
      <c r="FR49" s="230"/>
      <c r="FU49" s="218"/>
      <c r="FV49" s="230"/>
      <c r="FY49" s="218"/>
      <c r="FZ49" s="230"/>
      <c r="GC49" s="218"/>
      <c r="GD49" s="230"/>
      <c r="GG49" s="218"/>
      <c r="GH49" s="230"/>
      <c r="GK49" s="218"/>
      <c r="GL49" s="230"/>
      <c r="GO49" s="218"/>
      <c r="GP49" s="230"/>
      <c r="GS49" s="218"/>
      <c r="GT49" s="230"/>
      <c r="GW49" s="218"/>
      <c r="GX49" s="230"/>
      <c r="HA49" s="218"/>
      <c r="HB49" s="230"/>
      <c r="HE49" s="218"/>
      <c r="HF49" s="230"/>
      <c r="HI49" s="218"/>
      <c r="HJ49" s="230"/>
      <c r="HM49" s="218"/>
      <c r="HN49" s="230"/>
      <c r="HQ49" s="218"/>
      <c r="HR49" s="230"/>
      <c r="HU49" s="218"/>
      <c r="HV49" s="230"/>
      <c r="HY49" s="218"/>
      <c r="HZ49" s="230"/>
      <c r="IC49" s="218"/>
      <c r="ID49" s="230"/>
      <c r="IG49" s="218"/>
      <c r="IH49" s="230"/>
      <c r="IK49" s="218"/>
      <c r="IL49" s="230"/>
      <c r="IO49" s="218"/>
      <c r="IP49" s="230"/>
      <c r="IS49" s="218"/>
      <c r="IT49" s="230"/>
    </row>
    <row r="50" spans="1:256" s="146" customFormat="1" ht="11.25" customHeight="1">
      <c r="A50" s="218" t="s">
        <v>269</v>
      </c>
      <c r="B50" s="123"/>
      <c r="C50" s="147"/>
      <c r="D50" s="148"/>
      <c r="E50" s="218"/>
      <c r="F50" s="230"/>
      <c r="I50" s="218"/>
      <c r="J50" s="230"/>
      <c r="M50" s="218"/>
      <c r="N50" s="230"/>
      <c r="Q50" s="218"/>
      <c r="R50" s="230"/>
      <c r="U50" s="218"/>
      <c r="V50" s="230"/>
      <c r="Y50" s="218"/>
      <c r="Z50" s="230"/>
      <c r="AC50" s="218"/>
      <c r="AD50" s="230"/>
      <c r="AG50" s="218"/>
      <c r="AH50" s="230"/>
      <c r="AK50" s="218"/>
      <c r="AL50" s="230"/>
      <c r="AO50" s="218"/>
      <c r="AP50" s="230"/>
      <c r="AS50" s="218"/>
      <c r="AT50" s="230"/>
      <c r="AW50" s="218"/>
      <c r="AX50" s="230"/>
      <c r="BA50" s="218"/>
      <c r="BB50" s="230"/>
      <c r="BE50" s="218"/>
      <c r="BF50" s="230"/>
      <c r="BI50" s="218"/>
      <c r="BJ50" s="230"/>
      <c r="BM50" s="218"/>
      <c r="BN50" s="230"/>
      <c r="BQ50" s="218"/>
      <c r="BR50" s="230"/>
      <c r="BU50" s="218"/>
      <c r="BV50" s="230"/>
      <c r="BY50" s="218"/>
      <c r="BZ50" s="230"/>
      <c r="CC50" s="218"/>
      <c r="CD50" s="230"/>
      <c r="CG50" s="218"/>
      <c r="CH50" s="230"/>
      <c r="CK50" s="218"/>
      <c r="CL50" s="230"/>
      <c r="CO50" s="218"/>
      <c r="CP50" s="230"/>
      <c r="CS50" s="218"/>
      <c r="CT50" s="230"/>
      <c r="CW50" s="218"/>
      <c r="CX50" s="230"/>
      <c r="DA50" s="218"/>
      <c r="DB50" s="230"/>
      <c r="DE50" s="218"/>
      <c r="DF50" s="230"/>
      <c r="DI50" s="218"/>
      <c r="DJ50" s="230"/>
      <c r="DM50" s="218"/>
      <c r="DN50" s="230"/>
      <c r="DQ50" s="218"/>
      <c r="DR50" s="230"/>
      <c r="DU50" s="218"/>
      <c r="DV50" s="230"/>
      <c r="DY50" s="218"/>
      <c r="DZ50" s="230"/>
      <c r="EC50" s="218"/>
      <c r="ED50" s="230"/>
      <c r="EG50" s="218"/>
      <c r="EH50" s="230"/>
      <c r="EK50" s="218"/>
      <c r="EL50" s="230"/>
      <c r="EO50" s="218"/>
      <c r="EP50" s="230"/>
      <c r="ES50" s="218"/>
      <c r="ET50" s="230"/>
      <c r="EW50" s="218"/>
      <c r="EX50" s="230"/>
      <c r="FA50" s="218"/>
      <c r="FB50" s="230"/>
      <c r="FE50" s="218"/>
      <c r="FF50" s="230"/>
      <c r="FI50" s="218"/>
      <c r="FJ50" s="230"/>
      <c r="FM50" s="218"/>
      <c r="FN50" s="230"/>
      <c r="FQ50" s="218"/>
      <c r="FR50" s="230"/>
      <c r="FU50" s="218"/>
      <c r="FV50" s="230"/>
      <c r="FY50" s="218"/>
      <c r="FZ50" s="230"/>
      <c r="GC50" s="218"/>
      <c r="GD50" s="230"/>
      <c r="GG50" s="218"/>
      <c r="GH50" s="230"/>
      <c r="GK50" s="218"/>
      <c r="GL50" s="230"/>
      <c r="GO50" s="218"/>
      <c r="GP50" s="230"/>
      <c r="GS50" s="218"/>
      <c r="GT50" s="230"/>
      <c r="GW50" s="218"/>
      <c r="GX50" s="230"/>
      <c r="HA50" s="218"/>
      <c r="HB50" s="230"/>
      <c r="HE50" s="218"/>
      <c r="HF50" s="230"/>
      <c r="HI50" s="218"/>
      <c r="HJ50" s="230"/>
      <c r="HM50" s="218"/>
      <c r="HN50" s="230"/>
      <c r="HQ50" s="218"/>
      <c r="HR50" s="230"/>
      <c r="HU50" s="218"/>
      <c r="HV50" s="230"/>
      <c r="HY50" s="218"/>
      <c r="HZ50" s="230"/>
      <c r="IC50" s="218"/>
      <c r="ID50" s="230"/>
      <c r="IG50" s="218"/>
      <c r="IH50" s="230"/>
      <c r="IK50" s="218"/>
      <c r="IL50" s="230"/>
      <c r="IO50" s="218"/>
      <c r="IP50" s="230"/>
      <c r="IS50" s="218"/>
      <c r="IT50" s="230"/>
    </row>
    <row r="51" spans="1:256" s="146" customFormat="1" ht="11.25" customHeight="1">
      <c r="A51" s="218" t="s">
        <v>270</v>
      </c>
      <c r="B51" s="123"/>
      <c r="C51" s="147"/>
      <c r="D51" s="148"/>
      <c r="E51" s="218"/>
      <c r="F51" s="230"/>
      <c r="I51" s="218"/>
      <c r="J51" s="230"/>
      <c r="M51" s="218"/>
      <c r="N51" s="230"/>
      <c r="Q51" s="218"/>
      <c r="R51" s="230"/>
      <c r="U51" s="218"/>
      <c r="V51" s="230"/>
      <c r="Y51" s="218"/>
      <c r="Z51" s="230"/>
      <c r="AC51" s="218"/>
      <c r="AD51" s="230"/>
      <c r="AG51" s="218"/>
      <c r="AH51" s="230"/>
      <c r="AK51" s="218"/>
      <c r="AL51" s="230"/>
      <c r="AO51" s="218"/>
      <c r="AP51" s="230"/>
      <c r="AS51" s="218"/>
      <c r="AT51" s="230"/>
      <c r="AW51" s="218"/>
      <c r="AX51" s="230"/>
      <c r="BA51" s="218"/>
      <c r="BB51" s="230"/>
      <c r="BE51" s="218"/>
      <c r="BF51" s="230"/>
      <c r="BI51" s="218"/>
      <c r="BJ51" s="230"/>
      <c r="BM51" s="218"/>
      <c r="BN51" s="230"/>
      <c r="BQ51" s="218"/>
      <c r="BR51" s="230"/>
      <c r="BU51" s="218"/>
      <c r="BV51" s="230"/>
      <c r="BY51" s="218"/>
      <c r="BZ51" s="230"/>
      <c r="CC51" s="218"/>
      <c r="CD51" s="230"/>
      <c r="CG51" s="218"/>
      <c r="CH51" s="230"/>
      <c r="CK51" s="218"/>
      <c r="CL51" s="230"/>
      <c r="CO51" s="218"/>
      <c r="CP51" s="230"/>
      <c r="CS51" s="218"/>
      <c r="CT51" s="230"/>
      <c r="CW51" s="218"/>
      <c r="CX51" s="230"/>
      <c r="DA51" s="218"/>
      <c r="DB51" s="230"/>
      <c r="DE51" s="218"/>
      <c r="DF51" s="230"/>
      <c r="DI51" s="218"/>
      <c r="DJ51" s="230"/>
      <c r="DM51" s="218"/>
      <c r="DN51" s="230"/>
      <c r="DQ51" s="218"/>
      <c r="DR51" s="230"/>
      <c r="DU51" s="218"/>
      <c r="DV51" s="230"/>
      <c r="DY51" s="218"/>
      <c r="DZ51" s="230"/>
      <c r="EC51" s="218"/>
      <c r="ED51" s="230"/>
      <c r="EG51" s="218"/>
      <c r="EH51" s="230"/>
      <c r="EK51" s="218"/>
      <c r="EL51" s="230"/>
      <c r="EO51" s="218"/>
      <c r="EP51" s="230"/>
      <c r="ES51" s="218"/>
      <c r="ET51" s="230"/>
      <c r="EW51" s="218"/>
      <c r="EX51" s="230"/>
      <c r="FA51" s="218"/>
      <c r="FB51" s="230"/>
      <c r="FE51" s="218"/>
      <c r="FF51" s="230"/>
      <c r="FI51" s="218"/>
      <c r="FJ51" s="230"/>
      <c r="FM51" s="218"/>
      <c r="FN51" s="230"/>
      <c r="FQ51" s="218"/>
      <c r="FR51" s="230"/>
      <c r="FU51" s="218"/>
      <c r="FV51" s="230"/>
      <c r="FY51" s="218"/>
      <c r="FZ51" s="230"/>
      <c r="GC51" s="218"/>
      <c r="GD51" s="230"/>
      <c r="GG51" s="218"/>
      <c r="GH51" s="230"/>
      <c r="GK51" s="218"/>
      <c r="GL51" s="230"/>
      <c r="GO51" s="218"/>
      <c r="GP51" s="230"/>
      <c r="GS51" s="218"/>
      <c r="GT51" s="230"/>
      <c r="GW51" s="218"/>
      <c r="GX51" s="230"/>
      <c r="HA51" s="218"/>
      <c r="HB51" s="230"/>
      <c r="HE51" s="218"/>
      <c r="HF51" s="230"/>
      <c r="HI51" s="218"/>
      <c r="HJ51" s="230"/>
      <c r="HM51" s="218"/>
      <c r="HN51" s="230"/>
      <c r="HQ51" s="218"/>
      <c r="HR51" s="230"/>
      <c r="HU51" s="218"/>
      <c r="HV51" s="230"/>
      <c r="HY51" s="218"/>
      <c r="HZ51" s="230"/>
      <c r="IC51" s="218"/>
      <c r="ID51" s="230"/>
      <c r="IG51" s="218"/>
      <c r="IH51" s="230"/>
      <c r="IK51" s="218"/>
      <c r="IL51" s="230"/>
      <c r="IO51" s="218"/>
      <c r="IP51" s="230"/>
      <c r="IS51" s="218"/>
      <c r="IT51" s="230"/>
    </row>
    <row r="52" spans="1:256" s="145" customFormat="1" ht="11.25" customHeight="1">
      <c r="A52" s="218" t="s">
        <v>271</v>
      </c>
      <c r="B52" s="123"/>
      <c r="C52" s="147">
        <v>0</v>
      </c>
      <c r="D52" s="148">
        <v>0</v>
      </c>
      <c r="E52" s="218"/>
      <c r="F52" s="230"/>
      <c r="I52" s="218"/>
      <c r="J52" s="230"/>
      <c r="M52" s="218"/>
      <c r="N52" s="230"/>
      <c r="Q52" s="218"/>
      <c r="R52" s="230"/>
      <c r="U52" s="218"/>
      <c r="V52" s="230"/>
      <c r="Y52" s="218"/>
      <c r="Z52" s="230"/>
      <c r="AC52" s="218"/>
      <c r="AD52" s="230"/>
      <c r="AG52" s="218"/>
      <c r="AH52" s="230"/>
      <c r="AK52" s="218"/>
      <c r="AL52" s="230"/>
      <c r="AO52" s="218"/>
      <c r="AP52" s="230"/>
      <c r="AS52" s="218"/>
      <c r="AT52" s="230"/>
      <c r="AW52" s="218"/>
      <c r="AX52" s="230"/>
      <c r="BA52" s="218"/>
      <c r="BB52" s="230"/>
      <c r="BE52" s="218"/>
      <c r="BF52" s="230"/>
      <c r="BI52" s="218"/>
      <c r="BJ52" s="230"/>
      <c r="BM52" s="218"/>
      <c r="BN52" s="230"/>
      <c r="BQ52" s="218"/>
      <c r="BR52" s="230"/>
      <c r="BU52" s="218"/>
      <c r="BV52" s="230"/>
      <c r="BY52" s="218"/>
      <c r="BZ52" s="230"/>
      <c r="CC52" s="218"/>
      <c r="CD52" s="230"/>
      <c r="CG52" s="218"/>
      <c r="CH52" s="230"/>
      <c r="CK52" s="218"/>
      <c r="CL52" s="230"/>
      <c r="CO52" s="218"/>
      <c r="CP52" s="230"/>
      <c r="CS52" s="218"/>
      <c r="CT52" s="230"/>
      <c r="CW52" s="218"/>
      <c r="CX52" s="230"/>
      <c r="DA52" s="218"/>
      <c r="DB52" s="230"/>
      <c r="DE52" s="218"/>
      <c r="DF52" s="230"/>
      <c r="DI52" s="218"/>
      <c r="DJ52" s="230"/>
      <c r="DM52" s="218"/>
      <c r="DN52" s="230"/>
      <c r="DQ52" s="218"/>
      <c r="DR52" s="230"/>
      <c r="DU52" s="218"/>
      <c r="DV52" s="230"/>
      <c r="DY52" s="218"/>
      <c r="DZ52" s="230"/>
      <c r="EC52" s="218"/>
      <c r="ED52" s="230"/>
      <c r="EG52" s="218"/>
      <c r="EH52" s="230"/>
      <c r="EK52" s="218"/>
      <c r="EL52" s="230"/>
      <c r="EO52" s="218"/>
      <c r="EP52" s="230"/>
      <c r="ES52" s="218"/>
      <c r="ET52" s="230"/>
      <c r="EW52" s="218"/>
      <c r="EX52" s="230"/>
      <c r="FA52" s="218"/>
      <c r="FB52" s="230"/>
      <c r="FE52" s="218"/>
      <c r="FF52" s="230"/>
      <c r="FI52" s="218"/>
      <c r="FJ52" s="230"/>
      <c r="FM52" s="218"/>
      <c r="FN52" s="230"/>
      <c r="FQ52" s="218"/>
      <c r="FR52" s="230"/>
      <c r="FU52" s="218"/>
      <c r="FV52" s="230"/>
      <c r="FY52" s="218"/>
      <c r="FZ52" s="230"/>
      <c r="GC52" s="218"/>
      <c r="GD52" s="230"/>
      <c r="GG52" s="218"/>
      <c r="GH52" s="230"/>
      <c r="GK52" s="218"/>
      <c r="GL52" s="230"/>
      <c r="GO52" s="218"/>
      <c r="GP52" s="230"/>
      <c r="GS52" s="218"/>
      <c r="GT52" s="230"/>
      <c r="GW52" s="218"/>
      <c r="GX52" s="230"/>
      <c r="HA52" s="218"/>
      <c r="HB52" s="230"/>
      <c r="HE52" s="218"/>
      <c r="HF52" s="230"/>
      <c r="HI52" s="218"/>
      <c r="HJ52" s="230"/>
      <c r="HM52" s="218"/>
      <c r="HN52" s="230"/>
      <c r="HQ52" s="218"/>
      <c r="HR52" s="230"/>
      <c r="HU52" s="218"/>
      <c r="HV52" s="230"/>
      <c r="HY52" s="218"/>
      <c r="HZ52" s="230"/>
      <c r="IC52" s="218"/>
      <c r="ID52" s="230"/>
      <c r="IG52" s="218"/>
      <c r="IH52" s="230"/>
      <c r="IK52" s="218"/>
      <c r="IL52" s="230"/>
      <c r="IO52" s="218"/>
      <c r="IP52" s="230"/>
      <c r="IS52" s="218"/>
      <c r="IT52" s="230"/>
    </row>
    <row r="53" spans="1:256" ht="11.25" customHeight="1">
      <c r="A53" s="301" t="s">
        <v>62</v>
      </c>
      <c r="B53" s="301"/>
      <c r="C53" s="301"/>
      <c r="D53" s="301"/>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182"/>
      <c r="EJ53" s="182"/>
      <c r="EK53" s="182"/>
      <c r="EL53" s="182"/>
      <c r="EM53" s="182"/>
      <c r="EN53" s="182"/>
      <c r="EO53" s="182"/>
      <c r="EP53" s="182"/>
      <c r="EQ53" s="182"/>
      <c r="ER53" s="182"/>
      <c r="ES53" s="182"/>
      <c r="ET53" s="182"/>
      <c r="EU53" s="182"/>
      <c r="EV53" s="182"/>
      <c r="EW53" s="182"/>
      <c r="EX53" s="182"/>
      <c r="EY53" s="182"/>
      <c r="EZ53" s="182"/>
      <c r="FA53" s="182"/>
      <c r="FB53" s="182"/>
      <c r="FC53" s="182"/>
      <c r="FD53" s="182"/>
      <c r="FE53" s="182"/>
      <c r="FF53" s="182"/>
      <c r="FG53" s="182"/>
      <c r="FH53" s="182"/>
      <c r="FI53" s="182"/>
      <c r="FJ53" s="182"/>
      <c r="FK53" s="182"/>
      <c r="FL53" s="182"/>
      <c r="FM53" s="182"/>
      <c r="FN53" s="182"/>
      <c r="FO53" s="182"/>
      <c r="FP53" s="182"/>
      <c r="FQ53" s="182"/>
      <c r="FR53" s="182"/>
      <c r="FS53" s="182"/>
      <c r="FT53" s="182"/>
      <c r="FU53" s="182"/>
      <c r="FV53" s="182"/>
      <c r="FW53" s="182"/>
      <c r="FX53" s="182"/>
      <c r="FY53" s="182"/>
      <c r="FZ53" s="182"/>
      <c r="GA53" s="182"/>
      <c r="GB53" s="182"/>
      <c r="GC53" s="182"/>
      <c r="GD53" s="182"/>
      <c r="GE53" s="182"/>
      <c r="GF53" s="182"/>
      <c r="GG53" s="182"/>
      <c r="GH53" s="182"/>
      <c r="GI53" s="182"/>
      <c r="GJ53" s="182"/>
      <c r="GK53" s="182"/>
      <c r="GL53" s="182"/>
      <c r="GM53" s="182"/>
      <c r="GN53" s="182"/>
      <c r="GO53" s="182"/>
      <c r="GP53" s="182"/>
      <c r="GQ53" s="182"/>
      <c r="GR53" s="182"/>
      <c r="GS53" s="182"/>
      <c r="GT53" s="182"/>
      <c r="GU53" s="182"/>
      <c r="GV53" s="182"/>
      <c r="GW53" s="182"/>
      <c r="GX53" s="182"/>
      <c r="GY53" s="182"/>
      <c r="GZ53" s="182"/>
      <c r="HA53" s="182"/>
      <c r="HB53" s="182"/>
      <c r="HC53" s="182"/>
      <c r="HD53" s="182"/>
      <c r="HE53" s="182"/>
      <c r="HF53" s="182"/>
      <c r="HG53" s="182"/>
      <c r="HH53" s="182"/>
      <c r="HI53" s="182"/>
      <c r="HJ53" s="182"/>
      <c r="HK53" s="182"/>
      <c r="HL53" s="182"/>
      <c r="HM53" s="182"/>
      <c r="HN53" s="182"/>
      <c r="HO53" s="182"/>
      <c r="HP53" s="182"/>
      <c r="HQ53" s="182"/>
      <c r="HR53" s="182"/>
      <c r="HS53" s="182"/>
      <c r="HT53" s="182"/>
      <c r="HU53" s="182"/>
      <c r="HV53" s="182"/>
      <c r="HW53" s="182"/>
      <c r="HX53" s="182"/>
      <c r="HY53" s="182"/>
      <c r="HZ53" s="182"/>
      <c r="IA53" s="182"/>
      <c r="IB53" s="182"/>
      <c r="IC53" s="182"/>
      <c r="ID53" s="182"/>
      <c r="IE53" s="182"/>
      <c r="IF53" s="182"/>
      <c r="IG53" s="182"/>
      <c r="IH53" s="182"/>
      <c r="II53" s="182"/>
      <c r="IJ53" s="182"/>
      <c r="IK53" s="182"/>
      <c r="IL53" s="182"/>
      <c r="IM53" s="182"/>
      <c r="IN53" s="182"/>
      <c r="IO53" s="182"/>
      <c r="IP53" s="182"/>
      <c r="IQ53" s="182"/>
      <c r="IR53" s="182"/>
      <c r="IS53" s="182"/>
      <c r="IT53" s="182"/>
      <c r="IU53" s="182"/>
      <c r="IV53" s="182"/>
    </row>
    <row r="54" spans="1:256" ht="24.75" customHeight="1">
      <c r="A54" s="299" t="s">
        <v>272</v>
      </c>
      <c r="B54" s="299"/>
      <c r="C54" s="299"/>
      <c r="D54" s="299"/>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182"/>
      <c r="EJ54" s="182"/>
      <c r="EK54" s="182"/>
      <c r="EL54" s="182"/>
      <c r="EM54" s="182"/>
      <c r="EN54" s="182"/>
      <c r="EO54" s="182"/>
      <c r="EP54" s="182"/>
      <c r="EQ54" s="182"/>
      <c r="ER54" s="182"/>
      <c r="ES54" s="182"/>
      <c r="ET54" s="182"/>
      <c r="EU54" s="182"/>
      <c r="EV54" s="182"/>
      <c r="EW54" s="182"/>
      <c r="EX54" s="182"/>
      <c r="EY54" s="182"/>
      <c r="EZ54" s="182"/>
      <c r="FA54" s="182"/>
      <c r="FB54" s="182"/>
      <c r="FC54" s="182"/>
      <c r="FD54" s="182"/>
      <c r="FE54" s="182"/>
      <c r="FF54" s="182"/>
      <c r="FG54" s="182"/>
      <c r="FH54" s="182"/>
      <c r="FI54" s="182"/>
      <c r="FJ54" s="182"/>
      <c r="FK54" s="182"/>
      <c r="FL54" s="182"/>
      <c r="FM54" s="182"/>
      <c r="FN54" s="182"/>
      <c r="FO54" s="182"/>
      <c r="FP54" s="182"/>
      <c r="FQ54" s="182"/>
      <c r="FR54" s="182"/>
      <c r="FS54" s="182"/>
      <c r="FT54" s="182"/>
      <c r="FU54" s="182"/>
      <c r="FV54" s="182"/>
      <c r="FW54" s="182"/>
      <c r="FX54" s="182"/>
      <c r="FY54" s="182"/>
      <c r="FZ54" s="182"/>
      <c r="GA54" s="182"/>
      <c r="GB54" s="182"/>
      <c r="GC54" s="182"/>
      <c r="GD54" s="182"/>
      <c r="GE54" s="182"/>
      <c r="GF54" s="182"/>
      <c r="GG54" s="182"/>
      <c r="GH54" s="182"/>
      <c r="GI54" s="182"/>
      <c r="GJ54" s="182"/>
      <c r="GK54" s="182"/>
      <c r="GL54" s="182"/>
      <c r="GM54" s="182"/>
      <c r="GN54" s="182"/>
      <c r="GO54" s="182"/>
      <c r="GP54" s="182"/>
      <c r="GQ54" s="182"/>
      <c r="GR54" s="182"/>
      <c r="GS54" s="182"/>
      <c r="GT54" s="182"/>
      <c r="GU54" s="182"/>
      <c r="GV54" s="182"/>
      <c r="GW54" s="182"/>
      <c r="GX54" s="182"/>
      <c r="GY54" s="182"/>
      <c r="GZ54" s="182"/>
      <c r="HA54" s="182"/>
      <c r="HB54" s="182"/>
      <c r="HC54" s="182"/>
      <c r="HD54" s="182"/>
      <c r="HE54" s="182"/>
      <c r="HF54" s="182"/>
      <c r="HG54" s="182"/>
      <c r="HH54" s="182"/>
      <c r="HI54" s="182"/>
      <c r="HJ54" s="182"/>
      <c r="HK54" s="182"/>
      <c r="HL54" s="182"/>
      <c r="HM54" s="182"/>
      <c r="HN54" s="182"/>
      <c r="HO54" s="182"/>
      <c r="HP54" s="182"/>
      <c r="HQ54" s="182"/>
      <c r="HR54" s="182"/>
      <c r="HS54" s="182"/>
      <c r="HT54" s="182"/>
      <c r="HU54" s="182"/>
      <c r="HV54" s="182"/>
      <c r="HW54" s="182"/>
      <c r="HX54" s="182"/>
      <c r="HY54" s="182"/>
      <c r="HZ54" s="182"/>
      <c r="IA54" s="182"/>
      <c r="IB54" s="182"/>
      <c r="IC54" s="182"/>
      <c r="ID54" s="182"/>
      <c r="IE54" s="182"/>
      <c r="IF54" s="182"/>
      <c r="IG54" s="182"/>
      <c r="IH54" s="182"/>
      <c r="II54" s="182"/>
      <c r="IJ54" s="182"/>
      <c r="IK54" s="182"/>
      <c r="IL54" s="182"/>
      <c r="IM54" s="182"/>
      <c r="IN54" s="182"/>
      <c r="IO54" s="182"/>
      <c r="IP54" s="182"/>
      <c r="IQ54" s="182"/>
      <c r="IR54" s="182"/>
      <c r="IS54" s="182"/>
      <c r="IT54" s="182"/>
      <c r="IU54" s="182"/>
      <c r="IV54" s="182"/>
    </row>
    <row r="55" spans="1:256" ht="11.25" customHeight="1">
      <c r="A55" s="299" t="s">
        <v>273</v>
      </c>
      <c r="B55" s="299"/>
      <c r="C55" s="299"/>
      <c r="D55" s="64"/>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2"/>
      <c r="CV55" s="182"/>
      <c r="CW55" s="182"/>
      <c r="CX55" s="182"/>
      <c r="CY55" s="182"/>
      <c r="CZ55" s="182"/>
      <c r="DA55" s="182"/>
      <c r="DB55" s="182"/>
      <c r="DC55" s="182"/>
      <c r="DD55" s="182"/>
      <c r="DE55" s="182"/>
      <c r="DF55" s="182"/>
      <c r="DG55" s="182"/>
      <c r="DH55" s="182"/>
      <c r="DI55" s="182"/>
      <c r="DJ55" s="182"/>
      <c r="DK55" s="182"/>
      <c r="DL55" s="182"/>
      <c r="DM55" s="182"/>
      <c r="DN55" s="182"/>
      <c r="DO55" s="182"/>
      <c r="DP55" s="182"/>
      <c r="DQ55" s="182"/>
      <c r="DR55" s="182"/>
      <c r="DS55" s="182"/>
      <c r="DT55" s="182"/>
      <c r="DU55" s="182"/>
      <c r="DV55" s="182"/>
      <c r="DW55" s="182"/>
      <c r="DX55" s="182"/>
      <c r="DY55" s="182"/>
      <c r="DZ55" s="182"/>
      <c r="EA55" s="182"/>
      <c r="EB55" s="182"/>
      <c r="EC55" s="182"/>
      <c r="ED55" s="182"/>
      <c r="EE55" s="182"/>
      <c r="EF55" s="182"/>
      <c r="EG55" s="182"/>
      <c r="EH55" s="182"/>
      <c r="EI55" s="182"/>
      <c r="EJ55" s="182"/>
      <c r="EK55" s="182"/>
      <c r="EL55" s="182"/>
      <c r="EM55" s="182"/>
      <c r="EN55" s="182"/>
      <c r="EO55" s="182"/>
      <c r="EP55" s="182"/>
      <c r="EQ55" s="182"/>
      <c r="ER55" s="182"/>
      <c r="ES55" s="182"/>
      <c r="ET55" s="182"/>
      <c r="EU55" s="182"/>
      <c r="EV55" s="182"/>
      <c r="EW55" s="182"/>
      <c r="EX55" s="182"/>
      <c r="EY55" s="182"/>
      <c r="EZ55" s="182"/>
      <c r="FA55" s="182"/>
      <c r="FB55" s="182"/>
      <c r="FC55" s="182"/>
      <c r="FD55" s="182"/>
      <c r="FE55" s="182"/>
      <c r="FF55" s="182"/>
      <c r="FG55" s="182"/>
      <c r="FH55" s="182"/>
      <c r="FI55" s="182"/>
      <c r="FJ55" s="182"/>
      <c r="FK55" s="182"/>
      <c r="FL55" s="182"/>
      <c r="FM55" s="182"/>
      <c r="FN55" s="182"/>
      <c r="FO55" s="182"/>
      <c r="FP55" s="182"/>
      <c r="FQ55" s="182"/>
      <c r="FR55" s="182"/>
      <c r="FS55" s="182"/>
      <c r="FT55" s="182"/>
      <c r="FU55" s="182"/>
      <c r="FV55" s="182"/>
      <c r="FW55" s="182"/>
      <c r="FX55" s="182"/>
      <c r="FY55" s="182"/>
      <c r="FZ55" s="182"/>
      <c r="GA55" s="182"/>
      <c r="GB55" s="182"/>
      <c r="GC55" s="182"/>
      <c r="GD55" s="182"/>
      <c r="GE55" s="182"/>
      <c r="GF55" s="182"/>
      <c r="GG55" s="182"/>
      <c r="GH55" s="182"/>
      <c r="GI55" s="182"/>
      <c r="GJ55" s="182"/>
      <c r="GK55" s="182"/>
      <c r="GL55" s="182"/>
      <c r="GM55" s="182"/>
      <c r="GN55" s="182"/>
      <c r="GO55" s="182"/>
      <c r="GP55" s="182"/>
      <c r="GQ55" s="182"/>
      <c r="GR55" s="182"/>
      <c r="GS55" s="182"/>
      <c r="GT55" s="182"/>
      <c r="GU55" s="182"/>
      <c r="GV55" s="182"/>
      <c r="GW55" s="182"/>
      <c r="GX55" s="182"/>
      <c r="GY55" s="182"/>
      <c r="GZ55" s="182"/>
      <c r="HA55" s="182"/>
      <c r="HB55" s="182"/>
      <c r="HC55" s="182"/>
      <c r="HD55" s="182"/>
      <c r="HE55" s="182"/>
      <c r="HF55" s="182"/>
      <c r="HG55" s="182"/>
      <c r="HH55" s="182"/>
      <c r="HI55" s="182"/>
      <c r="HJ55" s="182"/>
      <c r="HK55" s="182"/>
      <c r="HL55" s="182"/>
      <c r="HM55" s="182"/>
      <c r="HN55" s="182"/>
      <c r="HO55" s="182"/>
      <c r="HP55" s="182"/>
      <c r="HQ55" s="182"/>
      <c r="HR55" s="182"/>
      <c r="HS55" s="182"/>
      <c r="HT55" s="182"/>
      <c r="HU55" s="182"/>
      <c r="HV55" s="182"/>
      <c r="HW55" s="182"/>
      <c r="HX55" s="182"/>
      <c r="HY55" s="182"/>
      <c r="HZ55" s="182"/>
      <c r="IA55" s="182"/>
      <c r="IB55" s="182"/>
      <c r="IC55" s="182"/>
      <c r="ID55" s="182"/>
      <c r="IE55" s="182"/>
      <c r="IF55" s="182"/>
      <c r="IG55" s="182"/>
      <c r="IH55" s="182"/>
      <c r="II55" s="182"/>
      <c r="IJ55" s="182"/>
      <c r="IK55" s="182"/>
      <c r="IL55" s="182"/>
      <c r="IM55" s="182"/>
      <c r="IN55" s="182"/>
      <c r="IO55" s="182"/>
      <c r="IP55" s="182"/>
      <c r="IQ55" s="182"/>
      <c r="IR55" s="182"/>
      <c r="IS55" s="182"/>
      <c r="IT55" s="182"/>
      <c r="IU55" s="182"/>
      <c r="IV55" s="182"/>
    </row>
    <row r="1000" spans="1:256" ht="11.25" customHeight="1">
      <c r="A1000" s="79" t="s">
        <v>25</v>
      </c>
      <c r="B1000" s="64"/>
      <c r="C1000" s="64"/>
      <c r="D1000" s="64"/>
      <c r="F1000" s="182"/>
      <c r="G1000" s="182"/>
      <c r="H1000" s="182"/>
      <c r="I1000" s="182"/>
      <c r="J1000" s="182"/>
      <c r="K1000" s="182"/>
      <c r="L1000" s="182"/>
      <c r="M1000" s="182"/>
      <c r="N1000" s="182"/>
      <c r="O1000" s="182"/>
      <c r="P1000" s="182"/>
      <c r="Q1000" s="182"/>
      <c r="R1000" s="182"/>
      <c r="S1000" s="182"/>
      <c r="T1000" s="182"/>
      <c r="U1000" s="182"/>
      <c r="V1000" s="182"/>
      <c r="W1000" s="182"/>
      <c r="X1000" s="182"/>
      <c r="Y1000" s="182"/>
      <c r="Z1000" s="182"/>
      <c r="AA1000" s="182"/>
      <c r="AB1000" s="182"/>
      <c r="AC1000" s="182"/>
      <c r="AD1000" s="182"/>
      <c r="AE1000" s="182"/>
      <c r="AF1000" s="182"/>
      <c r="AG1000" s="182"/>
      <c r="AH1000" s="182"/>
      <c r="AI1000" s="182"/>
      <c r="AJ1000" s="182"/>
      <c r="AK1000" s="182"/>
      <c r="AL1000" s="182"/>
      <c r="AM1000" s="182"/>
      <c r="AN1000" s="182"/>
      <c r="AO1000" s="182"/>
      <c r="AP1000" s="182"/>
      <c r="AQ1000" s="182"/>
      <c r="AR1000" s="182"/>
      <c r="AS1000" s="182"/>
      <c r="AT1000" s="182"/>
      <c r="AU1000" s="182"/>
      <c r="AV1000" s="182"/>
      <c r="AW1000" s="182"/>
      <c r="AX1000" s="182"/>
      <c r="AY1000" s="182"/>
      <c r="AZ1000" s="182"/>
      <c r="BA1000" s="182"/>
      <c r="BB1000" s="182"/>
      <c r="BC1000" s="182"/>
      <c r="BD1000" s="182"/>
      <c r="BE1000" s="182"/>
      <c r="BF1000" s="182"/>
      <c r="BG1000" s="182"/>
      <c r="BH1000" s="182"/>
      <c r="BI1000" s="182"/>
      <c r="BJ1000" s="182"/>
      <c r="BK1000" s="182"/>
      <c r="BL1000" s="182"/>
      <c r="BM1000" s="182"/>
      <c r="BN1000" s="182"/>
      <c r="BO1000" s="182"/>
      <c r="BP1000" s="182"/>
      <c r="BQ1000" s="182"/>
      <c r="BR1000" s="182"/>
      <c r="BS1000" s="182"/>
      <c r="BT1000" s="182"/>
      <c r="BU1000" s="182"/>
      <c r="BV1000" s="182"/>
      <c r="BW1000" s="182"/>
      <c r="BX1000" s="182"/>
      <c r="BY1000" s="182"/>
      <c r="BZ1000" s="182"/>
      <c r="CA1000" s="182"/>
      <c r="CB1000" s="182"/>
      <c r="CC1000" s="182"/>
      <c r="CD1000" s="182"/>
      <c r="CE1000" s="182"/>
      <c r="CF1000" s="182"/>
      <c r="CG1000" s="182"/>
      <c r="CH1000" s="182"/>
      <c r="CI1000" s="182"/>
      <c r="CJ1000" s="182"/>
      <c r="CK1000" s="182"/>
      <c r="CL1000" s="182"/>
      <c r="CM1000" s="182"/>
      <c r="CN1000" s="182"/>
      <c r="CO1000" s="182"/>
      <c r="CP1000" s="182"/>
      <c r="CQ1000" s="182"/>
      <c r="CR1000" s="182"/>
      <c r="CS1000" s="182"/>
      <c r="CT1000" s="182"/>
      <c r="CU1000" s="182"/>
      <c r="CV1000" s="182"/>
      <c r="CW1000" s="182"/>
      <c r="CX1000" s="182"/>
      <c r="CY1000" s="182"/>
      <c r="CZ1000" s="182"/>
      <c r="DA1000" s="182"/>
      <c r="DB1000" s="182"/>
      <c r="DC1000" s="182"/>
      <c r="DD1000" s="182"/>
      <c r="DE1000" s="182"/>
      <c r="DF1000" s="182"/>
      <c r="DG1000" s="182"/>
      <c r="DH1000" s="182"/>
      <c r="DI1000" s="182"/>
      <c r="DJ1000" s="182"/>
      <c r="DK1000" s="182"/>
      <c r="DL1000" s="182"/>
      <c r="DM1000" s="182"/>
      <c r="DN1000" s="182"/>
      <c r="DO1000" s="182"/>
      <c r="DP1000" s="182"/>
      <c r="DQ1000" s="182"/>
      <c r="DR1000" s="182"/>
      <c r="DS1000" s="182"/>
      <c r="DT1000" s="182"/>
      <c r="DU1000" s="182"/>
      <c r="DV1000" s="182"/>
      <c r="DW1000" s="182"/>
      <c r="DX1000" s="182"/>
      <c r="DY1000" s="182"/>
      <c r="DZ1000" s="182"/>
      <c r="EA1000" s="182"/>
      <c r="EB1000" s="182"/>
      <c r="EC1000" s="182"/>
      <c r="ED1000" s="182"/>
      <c r="EE1000" s="182"/>
      <c r="EF1000" s="182"/>
      <c r="EG1000" s="182"/>
      <c r="EH1000" s="182"/>
      <c r="EI1000" s="182"/>
      <c r="EJ1000" s="182"/>
      <c r="EK1000" s="182"/>
      <c r="EL1000" s="182"/>
      <c r="EM1000" s="182"/>
      <c r="EN1000" s="182"/>
      <c r="EO1000" s="182"/>
      <c r="EP1000" s="182"/>
      <c r="EQ1000" s="182"/>
      <c r="ER1000" s="182"/>
      <c r="ES1000" s="182"/>
      <c r="ET1000" s="182"/>
      <c r="EU1000" s="182"/>
      <c r="EV1000" s="182"/>
      <c r="EW1000" s="182"/>
      <c r="EX1000" s="182"/>
      <c r="EY1000" s="182"/>
      <c r="EZ1000" s="182"/>
      <c r="FA1000" s="182"/>
      <c r="FB1000" s="182"/>
      <c r="FC1000" s="182"/>
      <c r="FD1000" s="182"/>
      <c r="FE1000" s="182"/>
      <c r="FF1000" s="182"/>
      <c r="FG1000" s="182"/>
      <c r="FH1000" s="182"/>
      <c r="FI1000" s="182"/>
      <c r="FJ1000" s="182"/>
      <c r="FK1000" s="182"/>
      <c r="FL1000" s="182"/>
      <c r="FM1000" s="182"/>
      <c r="FN1000" s="182"/>
      <c r="FO1000" s="182"/>
      <c r="FP1000" s="182"/>
      <c r="FQ1000" s="182"/>
      <c r="FR1000" s="182"/>
      <c r="FS1000" s="182"/>
      <c r="FT1000" s="182"/>
      <c r="FU1000" s="182"/>
      <c r="FV1000" s="182"/>
      <c r="FW1000" s="182"/>
      <c r="FX1000" s="182"/>
      <c r="FY1000" s="182"/>
      <c r="FZ1000" s="182"/>
      <c r="GA1000" s="182"/>
      <c r="GB1000" s="182"/>
      <c r="GC1000" s="182"/>
      <c r="GD1000" s="182"/>
      <c r="GE1000" s="182"/>
      <c r="GF1000" s="182"/>
      <c r="GG1000" s="182"/>
      <c r="GH1000" s="182"/>
      <c r="GI1000" s="182"/>
      <c r="GJ1000" s="182"/>
      <c r="GK1000" s="182"/>
      <c r="GL1000" s="182"/>
      <c r="GM1000" s="182"/>
      <c r="GN1000" s="182"/>
      <c r="GO1000" s="182"/>
      <c r="GP1000" s="182"/>
      <c r="GQ1000" s="182"/>
      <c r="GR1000" s="182"/>
      <c r="GS1000" s="182"/>
      <c r="GT1000" s="182"/>
      <c r="GU1000" s="182"/>
      <c r="GV1000" s="182"/>
      <c r="GW1000" s="182"/>
      <c r="GX1000" s="182"/>
      <c r="GY1000" s="182"/>
      <c r="GZ1000" s="182"/>
      <c r="HA1000" s="182"/>
      <c r="HB1000" s="182"/>
      <c r="HC1000" s="182"/>
      <c r="HD1000" s="182"/>
      <c r="HE1000" s="182"/>
      <c r="HF1000" s="182"/>
      <c r="HG1000" s="182"/>
      <c r="HH1000" s="182"/>
      <c r="HI1000" s="182"/>
      <c r="HJ1000" s="182"/>
      <c r="HK1000" s="182"/>
      <c r="HL1000" s="182"/>
      <c r="HM1000" s="182"/>
      <c r="HN1000" s="182"/>
      <c r="HO1000" s="182"/>
      <c r="HP1000" s="182"/>
      <c r="HQ1000" s="182"/>
      <c r="HR1000" s="182"/>
      <c r="HS1000" s="182"/>
      <c r="HT1000" s="182"/>
      <c r="HU1000" s="182"/>
      <c r="HV1000" s="182"/>
      <c r="HW1000" s="182"/>
      <c r="HX1000" s="182"/>
      <c r="HY1000" s="182"/>
      <c r="HZ1000" s="182"/>
      <c r="IA1000" s="182"/>
      <c r="IB1000" s="182"/>
      <c r="IC1000" s="182"/>
      <c r="ID1000" s="182"/>
      <c r="IE1000" s="182"/>
      <c r="IF1000" s="182"/>
      <c r="IG1000" s="182"/>
      <c r="IH1000" s="182"/>
      <c r="II1000" s="182"/>
      <c r="IJ1000" s="182"/>
      <c r="IK1000" s="182"/>
      <c r="IL1000" s="182"/>
      <c r="IM1000" s="182"/>
      <c r="IN1000" s="182"/>
      <c r="IO1000" s="182"/>
      <c r="IP1000" s="182"/>
      <c r="IQ1000" s="182"/>
      <c r="IR1000" s="182"/>
      <c r="IS1000" s="182"/>
      <c r="IT1000" s="182"/>
      <c r="IU1000" s="182"/>
      <c r="IV1000" s="182"/>
    </row>
    <row r="1010" spans="1:256" ht="11.25" customHeight="1">
      <c r="A1010" s="79" t="s">
        <v>26</v>
      </c>
      <c r="B1010" s="64"/>
      <c r="C1010" s="64"/>
      <c r="D1010" s="64"/>
      <c r="F1010" s="182"/>
      <c r="G1010" s="182"/>
      <c r="H1010" s="182"/>
      <c r="I1010" s="182"/>
      <c r="J1010" s="182"/>
      <c r="K1010" s="182"/>
      <c r="L1010" s="182"/>
      <c r="M1010" s="182"/>
      <c r="N1010" s="182"/>
      <c r="O1010" s="182"/>
      <c r="P1010" s="182"/>
      <c r="Q1010" s="182"/>
      <c r="R1010" s="182"/>
      <c r="S1010" s="182"/>
      <c r="T1010" s="182"/>
      <c r="U1010" s="182"/>
      <c r="V1010" s="182"/>
      <c r="W1010" s="182"/>
      <c r="X1010" s="182"/>
      <c r="Y1010" s="182"/>
      <c r="Z1010" s="182"/>
      <c r="AA1010" s="182"/>
      <c r="AB1010" s="182"/>
      <c r="AC1010" s="182"/>
      <c r="AD1010" s="182"/>
      <c r="AE1010" s="182"/>
      <c r="AF1010" s="182"/>
      <c r="AG1010" s="182"/>
      <c r="AH1010" s="182"/>
      <c r="AI1010" s="182"/>
      <c r="AJ1010" s="182"/>
      <c r="AK1010" s="182"/>
      <c r="AL1010" s="182"/>
      <c r="AM1010" s="182"/>
      <c r="AN1010" s="182"/>
      <c r="AO1010" s="182"/>
      <c r="AP1010" s="182"/>
      <c r="AQ1010" s="182"/>
      <c r="AR1010" s="182"/>
      <c r="AS1010" s="182"/>
      <c r="AT1010" s="182"/>
      <c r="AU1010" s="182"/>
      <c r="AV1010" s="182"/>
      <c r="AW1010" s="182"/>
      <c r="AX1010" s="182"/>
      <c r="AY1010" s="182"/>
      <c r="AZ1010" s="182"/>
      <c r="BA1010" s="182"/>
      <c r="BB1010" s="182"/>
      <c r="BC1010" s="182"/>
      <c r="BD1010" s="182"/>
      <c r="BE1010" s="182"/>
      <c r="BF1010" s="182"/>
      <c r="BG1010" s="182"/>
      <c r="BH1010" s="182"/>
      <c r="BI1010" s="182"/>
      <c r="BJ1010" s="182"/>
      <c r="BK1010" s="182"/>
      <c r="BL1010" s="182"/>
      <c r="BM1010" s="182"/>
      <c r="BN1010" s="182"/>
      <c r="BO1010" s="182"/>
      <c r="BP1010" s="182"/>
      <c r="BQ1010" s="182"/>
      <c r="BR1010" s="182"/>
      <c r="BS1010" s="182"/>
      <c r="BT1010" s="182"/>
      <c r="BU1010" s="182"/>
      <c r="BV1010" s="182"/>
      <c r="BW1010" s="182"/>
      <c r="BX1010" s="182"/>
      <c r="BY1010" s="182"/>
      <c r="BZ1010" s="182"/>
      <c r="CA1010" s="182"/>
      <c r="CB1010" s="182"/>
      <c r="CC1010" s="182"/>
      <c r="CD1010" s="182"/>
      <c r="CE1010" s="182"/>
      <c r="CF1010" s="182"/>
      <c r="CG1010" s="182"/>
      <c r="CH1010" s="182"/>
      <c r="CI1010" s="182"/>
      <c r="CJ1010" s="182"/>
      <c r="CK1010" s="182"/>
      <c r="CL1010" s="182"/>
      <c r="CM1010" s="182"/>
      <c r="CN1010" s="182"/>
      <c r="CO1010" s="182"/>
      <c r="CP1010" s="182"/>
      <c r="CQ1010" s="182"/>
      <c r="CR1010" s="182"/>
      <c r="CS1010" s="182"/>
      <c r="CT1010" s="182"/>
      <c r="CU1010" s="182"/>
      <c r="CV1010" s="182"/>
      <c r="CW1010" s="182"/>
      <c r="CX1010" s="182"/>
      <c r="CY1010" s="182"/>
      <c r="CZ1010" s="182"/>
      <c r="DA1010" s="182"/>
      <c r="DB1010" s="182"/>
      <c r="DC1010" s="182"/>
      <c r="DD1010" s="182"/>
      <c r="DE1010" s="182"/>
      <c r="DF1010" s="182"/>
      <c r="DG1010" s="182"/>
      <c r="DH1010" s="182"/>
      <c r="DI1010" s="182"/>
      <c r="DJ1010" s="182"/>
      <c r="DK1010" s="182"/>
      <c r="DL1010" s="182"/>
      <c r="DM1010" s="182"/>
      <c r="DN1010" s="182"/>
      <c r="DO1010" s="182"/>
      <c r="DP1010" s="182"/>
      <c r="DQ1010" s="182"/>
      <c r="DR1010" s="182"/>
      <c r="DS1010" s="182"/>
      <c r="DT1010" s="182"/>
      <c r="DU1010" s="182"/>
      <c r="DV1010" s="182"/>
      <c r="DW1010" s="182"/>
      <c r="DX1010" s="182"/>
      <c r="DY1010" s="182"/>
      <c r="DZ1010" s="182"/>
      <c r="EA1010" s="182"/>
      <c r="EB1010" s="182"/>
      <c r="EC1010" s="182"/>
      <c r="ED1010" s="182"/>
      <c r="EE1010" s="182"/>
      <c r="EF1010" s="182"/>
      <c r="EG1010" s="182"/>
      <c r="EH1010" s="182"/>
      <c r="EI1010" s="182"/>
      <c r="EJ1010" s="182"/>
      <c r="EK1010" s="182"/>
      <c r="EL1010" s="182"/>
      <c r="EM1010" s="182"/>
      <c r="EN1010" s="182"/>
      <c r="EO1010" s="182"/>
      <c r="EP1010" s="182"/>
      <c r="EQ1010" s="182"/>
      <c r="ER1010" s="182"/>
      <c r="ES1010" s="182"/>
      <c r="ET1010" s="182"/>
      <c r="EU1010" s="182"/>
      <c r="EV1010" s="182"/>
      <c r="EW1010" s="182"/>
      <c r="EX1010" s="182"/>
      <c r="EY1010" s="182"/>
      <c r="EZ1010" s="182"/>
      <c r="FA1010" s="182"/>
      <c r="FB1010" s="182"/>
      <c r="FC1010" s="182"/>
      <c r="FD1010" s="182"/>
      <c r="FE1010" s="182"/>
      <c r="FF1010" s="182"/>
      <c r="FG1010" s="182"/>
      <c r="FH1010" s="182"/>
      <c r="FI1010" s="182"/>
      <c r="FJ1010" s="182"/>
      <c r="FK1010" s="182"/>
      <c r="FL1010" s="182"/>
      <c r="FM1010" s="182"/>
      <c r="FN1010" s="182"/>
      <c r="FO1010" s="182"/>
      <c r="FP1010" s="182"/>
      <c r="FQ1010" s="182"/>
      <c r="FR1010" s="182"/>
      <c r="FS1010" s="182"/>
      <c r="FT1010" s="182"/>
      <c r="FU1010" s="182"/>
      <c r="FV1010" s="182"/>
      <c r="FW1010" s="182"/>
      <c r="FX1010" s="182"/>
      <c r="FY1010" s="182"/>
      <c r="FZ1010" s="182"/>
      <c r="GA1010" s="182"/>
      <c r="GB1010" s="182"/>
      <c r="GC1010" s="182"/>
      <c r="GD1010" s="182"/>
      <c r="GE1010" s="182"/>
      <c r="GF1010" s="182"/>
      <c r="GG1010" s="182"/>
      <c r="GH1010" s="182"/>
      <c r="GI1010" s="182"/>
      <c r="GJ1010" s="182"/>
      <c r="GK1010" s="182"/>
      <c r="GL1010" s="182"/>
      <c r="GM1010" s="182"/>
      <c r="GN1010" s="182"/>
      <c r="GO1010" s="182"/>
      <c r="GP1010" s="182"/>
      <c r="GQ1010" s="182"/>
      <c r="GR1010" s="182"/>
      <c r="GS1010" s="182"/>
      <c r="GT1010" s="182"/>
      <c r="GU1010" s="182"/>
      <c r="GV1010" s="182"/>
      <c r="GW1010" s="182"/>
      <c r="GX1010" s="182"/>
      <c r="GY1010" s="182"/>
      <c r="GZ1010" s="182"/>
      <c r="HA1010" s="182"/>
      <c r="HB1010" s="182"/>
      <c r="HC1010" s="182"/>
      <c r="HD1010" s="182"/>
      <c r="HE1010" s="182"/>
      <c r="HF1010" s="182"/>
      <c r="HG1010" s="182"/>
      <c r="HH1010" s="182"/>
      <c r="HI1010" s="182"/>
      <c r="HJ1010" s="182"/>
      <c r="HK1010" s="182"/>
      <c r="HL1010" s="182"/>
      <c r="HM1010" s="182"/>
      <c r="HN1010" s="182"/>
      <c r="HO1010" s="182"/>
      <c r="HP1010" s="182"/>
      <c r="HQ1010" s="182"/>
      <c r="HR1010" s="182"/>
      <c r="HS1010" s="182"/>
      <c r="HT1010" s="182"/>
      <c r="HU1010" s="182"/>
      <c r="HV1010" s="182"/>
      <c r="HW1010" s="182"/>
      <c r="HX1010" s="182"/>
      <c r="HY1010" s="182"/>
      <c r="HZ1010" s="182"/>
      <c r="IA1010" s="182"/>
      <c r="IB1010" s="182"/>
      <c r="IC1010" s="182"/>
      <c r="ID1010" s="182"/>
      <c r="IE1010" s="182"/>
      <c r="IF1010" s="182"/>
      <c r="IG1010" s="182"/>
      <c r="IH1010" s="182"/>
      <c r="II1010" s="182"/>
      <c r="IJ1010" s="182"/>
      <c r="IK1010" s="182"/>
      <c r="IL1010" s="182"/>
      <c r="IM1010" s="182"/>
      <c r="IN1010" s="182"/>
      <c r="IO1010" s="182"/>
      <c r="IP1010" s="182"/>
      <c r="IQ1010" s="182"/>
      <c r="IR1010" s="182"/>
      <c r="IS1010" s="182"/>
      <c r="IT1010" s="182"/>
      <c r="IU1010" s="182"/>
      <c r="IV1010" s="182"/>
    </row>
  </sheetData>
  <sheetProtection password="C236" formatCells="0" formatColumns="0" formatRows="0" insertColumns="0" insertRows="0" insertHyperlinks="0" deleteColumns="0" deleteRows="0" sort="0" autoFilter="0" pivotTables="0"/>
  <mergeCells count="277">
    <mergeCell ref="A37:B37"/>
    <mergeCell ref="A3:D3"/>
    <mergeCell ref="A4:C4"/>
    <mergeCell ref="A5:C5"/>
    <mergeCell ref="A6:C6"/>
    <mergeCell ref="A7:D7"/>
    <mergeCell ref="A10:B14"/>
    <mergeCell ref="C10:D10"/>
    <mergeCell ref="C11:C14"/>
    <mergeCell ref="D11:D13"/>
    <mergeCell ref="A32:C32"/>
    <mergeCell ref="A33:B34"/>
    <mergeCell ref="C33:C34"/>
    <mergeCell ref="A35:B35"/>
    <mergeCell ref="A36:B36"/>
    <mergeCell ref="Q43:R47"/>
    <mergeCell ref="A38:B38"/>
    <mergeCell ref="A40:B40"/>
    <mergeCell ref="A41:B41"/>
    <mergeCell ref="A43:B47"/>
    <mergeCell ref="C43:D43"/>
    <mergeCell ref="E43:F47"/>
    <mergeCell ref="G43:H43"/>
    <mergeCell ref="I43:J47"/>
    <mergeCell ref="K43:L43"/>
    <mergeCell ref="M43:N47"/>
    <mergeCell ref="O43:P43"/>
    <mergeCell ref="X44:X46"/>
    <mergeCell ref="AA44:AA47"/>
    <mergeCell ref="AB44:AB46"/>
    <mergeCell ref="AE43:AF43"/>
    <mergeCell ref="S43:T43"/>
    <mergeCell ref="U43:V47"/>
    <mergeCell ref="T44:T46"/>
    <mergeCell ref="W43:X43"/>
    <mergeCell ref="Y43:Z47"/>
    <mergeCell ref="AA43:AB43"/>
    <mergeCell ref="AM43:AN43"/>
    <mergeCell ref="AO43:AP47"/>
    <mergeCell ref="AQ43:AR43"/>
    <mergeCell ref="AS43:AT47"/>
    <mergeCell ref="AM44:AM47"/>
    <mergeCell ref="AN44:AN46"/>
    <mergeCell ref="AQ44:AQ47"/>
    <mergeCell ref="AR44:AR46"/>
    <mergeCell ref="AU43:AV43"/>
    <mergeCell ref="AW43:AX47"/>
    <mergeCell ref="AY43:AZ43"/>
    <mergeCell ref="BA43:BB47"/>
    <mergeCell ref="AU44:AU47"/>
    <mergeCell ref="AV44:AV46"/>
    <mergeCell ref="AY44:AY47"/>
    <mergeCell ref="AZ44:AZ46"/>
    <mergeCell ref="BC43:BD43"/>
    <mergeCell ref="BE43:BF47"/>
    <mergeCell ref="BG43:BH43"/>
    <mergeCell ref="BI43:BJ47"/>
    <mergeCell ref="BC44:BC47"/>
    <mergeCell ref="BD44:BD46"/>
    <mergeCell ref="BG44:BG47"/>
    <mergeCell ref="BH44:BH46"/>
    <mergeCell ref="BK43:BL43"/>
    <mergeCell ref="BM43:BN47"/>
    <mergeCell ref="BO43:BP43"/>
    <mergeCell ref="BQ43:BR47"/>
    <mergeCell ref="BK44:BK47"/>
    <mergeCell ref="BL44:BL46"/>
    <mergeCell ref="BO44:BO47"/>
    <mergeCell ref="BP44:BP46"/>
    <mergeCell ref="BS43:BT43"/>
    <mergeCell ref="BU43:BV47"/>
    <mergeCell ref="BW43:BX43"/>
    <mergeCell ref="BY43:BZ47"/>
    <mergeCell ref="BS44:BS47"/>
    <mergeCell ref="BT44:BT46"/>
    <mergeCell ref="BW44:BW47"/>
    <mergeCell ref="BX44:BX46"/>
    <mergeCell ref="CA43:CB43"/>
    <mergeCell ref="CC43:CD47"/>
    <mergeCell ref="CE43:CF43"/>
    <mergeCell ref="CG43:CH47"/>
    <mergeCell ref="CA44:CA47"/>
    <mergeCell ref="CB44:CB46"/>
    <mergeCell ref="CE44:CE47"/>
    <mergeCell ref="CF44:CF46"/>
    <mergeCell ref="CI43:CJ43"/>
    <mergeCell ref="CK43:CL47"/>
    <mergeCell ref="CM43:CN43"/>
    <mergeCell ref="CO43:CP47"/>
    <mergeCell ref="CI44:CI47"/>
    <mergeCell ref="CJ44:CJ46"/>
    <mergeCell ref="CM44:CM47"/>
    <mergeCell ref="CN44:CN46"/>
    <mergeCell ref="CQ43:CR43"/>
    <mergeCell ref="CS43:CT47"/>
    <mergeCell ref="CU43:CV43"/>
    <mergeCell ref="CW43:CX47"/>
    <mergeCell ref="CQ44:CQ47"/>
    <mergeCell ref="CR44:CR46"/>
    <mergeCell ref="CU44:CU47"/>
    <mergeCell ref="CV44:CV46"/>
    <mergeCell ref="CY43:CZ43"/>
    <mergeCell ref="DA43:DB47"/>
    <mergeCell ref="DC43:DD43"/>
    <mergeCell ref="DE43:DF47"/>
    <mergeCell ref="CY44:CY47"/>
    <mergeCell ref="CZ44:CZ46"/>
    <mergeCell ref="DC44:DC47"/>
    <mergeCell ref="DD44:DD46"/>
    <mergeCell ref="DG43:DH43"/>
    <mergeCell ref="DI43:DJ47"/>
    <mergeCell ref="DK43:DL43"/>
    <mergeCell ref="DM43:DN47"/>
    <mergeCell ref="DG44:DG47"/>
    <mergeCell ref="DH44:DH46"/>
    <mergeCell ref="DK44:DK47"/>
    <mergeCell ref="DL44:DL46"/>
    <mergeCell ref="DO43:DP43"/>
    <mergeCell ref="DQ43:DR47"/>
    <mergeCell ref="DS43:DT43"/>
    <mergeCell ref="DU43:DV47"/>
    <mergeCell ref="DO44:DO47"/>
    <mergeCell ref="DP44:DP46"/>
    <mergeCell ref="DS44:DS47"/>
    <mergeCell ref="DT44:DT46"/>
    <mergeCell ref="DW43:DX43"/>
    <mergeCell ref="DY43:DZ47"/>
    <mergeCell ref="EA43:EB43"/>
    <mergeCell ref="EC43:ED47"/>
    <mergeCell ref="DW44:DW47"/>
    <mergeCell ref="DX44:DX46"/>
    <mergeCell ref="EA44:EA47"/>
    <mergeCell ref="EB44:EB46"/>
    <mergeCell ref="EE43:EF43"/>
    <mergeCell ref="EG43:EH47"/>
    <mergeCell ref="EI43:EJ43"/>
    <mergeCell ref="EK43:EL47"/>
    <mergeCell ref="EE44:EE47"/>
    <mergeCell ref="EF44:EF46"/>
    <mergeCell ref="EI44:EI47"/>
    <mergeCell ref="EJ44:EJ46"/>
    <mergeCell ref="EM43:EN43"/>
    <mergeCell ref="EO43:EP47"/>
    <mergeCell ref="EQ43:ER43"/>
    <mergeCell ref="ES43:ET47"/>
    <mergeCell ref="EM44:EM47"/>
    <mergeCell ref="EN44:EN46"/>
    <mergeCell ref="EQ44:EQ47"/>
    <mergeCell ref="ER44:ER46"/>
    <mergeCell ref="EU43:EV43"/>
    <mergeCell ref="EW43:EX47"/>
    <mergeCell ref="EY43:EZ43"/>
    <mergeCell ref="FA43:FB47"/>
    <mergeCell ref="EU44:EU47"/>
    <mergeCell ref="EV44:EV46"/>
    <mergeCell ref="EY44:EY47"/>
    <mergeCell ref="EZ44:EZ46"/>
    <mergeCell ref="FC43:FD43"/>
    <mergeCell ref="FE43:FF47"/>
    <mergeCell ref="FG43:FH43"/>
    <mergeCell ref="FI43:FJ47"/>
    <mergeCell ref="FC44:FC47"/>
    <mergeCell ref="FD44:FD46"/>
    <mergeCell ref="FG44:FG47"/>
    <mergeCell ref="FH44:FH46"/>
    <mergeCell ref="FK43:FL43"/>
    <mergeCell ref="FM43:FN47"/>
    <mergeCell ref="FO43:FP43"/>
    <mergeCell ref="FQ43:FR47"/>
    <mergeCell ref="FK44:FK47"/>
    <mergeCell ref="FL44:FL46"/>
    <mergeCell ref="FO44:FO47"/>
    <mergeCell ref="FP44:FP46"/>
    <mergeCell ref="FS43:FT43"/>
    <mergeCell ref="FU43:FV47"/>
    <mergeCell ref="FW43:FX43"/>
    <mergeCell ref="FY43:FZ47"/>
    <mergeCell ref="FS44:FS47"/>
    <mergeCell ref="FT44:FT46"/>
    <mergeCell ref="FW44:FW47"/>
    <mergeCell ref="FX44:FX46"/>
    <mergeCell ref="GA43:GB43"/>
    <mergeCell ref="GC43:GD47"/>
    <mergeCell ref="GE43:GF43"/>
    <mergeCell ref="GG43:GH47"/>
    <mergeCell ref="GA44:GA47"/>
    <mergeCell ref="GB44:GB46"/>
    <mergeCell ref="GE44:GE47"/>
    <mergeCell ref="GF44:GF46"/>
    <mergeCell ref="GI43:GJ43"/>
    <mergeCell ref="GK43:GL47"/>
    <mergeCell ref="GM43:GN43"/>
    <mergeCell ref="GO43:GP47"/>
    <mergeCell ref="GI44:GI47"/>
    <mergeCell ref="GJ44:GJ46"/>
    <mergeCell ref="GM44:GM47"/>
    <mergeCell ref="GN44:GN46"/>
    <mergeCell ref="GQ43:GR43"/>
    <mergeCell ref="GS43:GT47"/>
    <mergeCell ref="GU43:GV43"/>
    <mergeCell ref="GW43:GX47"/>
    <mergeCell ref="GQ44:GQ47"/>
    <mergeCell ref="GR44:GR46"/>
    <mergeCell ref="GU44:GU47"/>
    <mergeCell ref="GV44:GV46"/>
    <mergeCell ref="GY43:GZ43"/>
    <mergeCell ref="HA43:HB47"/>
    <mergeCell ref="HC43:HD43"/>
    <mergeCell ref="HE43:HF47"/>
    <mergeCell ref="GY44:GY47"/>
    <mergeCell ref="GZ44:GZ46"/>
    <mergeCell ref="HC44:HC47"/>
    <mergeCell ref="HD44:HD46"/>
    <mergeCell ref="HG43:HH43"/>
    <mergeCell ref="HI43:HJ47"/>
    <mergeCell ref="HK43:HL43"/>
    <mergeCell ref="HM43:HN47"/>
    <mergeCell ref="HG44:HG47"/>
    <mergeCell ref="HH44:HH46"/>
    <mergeCell ref="HK44:HK47"/>
    <mergeCell ref="HL44:HL46"/>
    <mergeCell ref="HO43:HP43"/>
    <mergeCell ref="HQ43:HR47"/>
    <mergeCell ref="HS43:HT43"/>
    <mergeCell ref="HU43:HV47"/>
    <mergeCell ref="HO44:HO47"/>
    <mergeCell ref="HP44:HP46"/>
    <mergeCell ref="HS44:HS47"/>
    <mergeCell ref="HT44:HT46"/>
    <mergeCell ref="HW43:HX43"/>
    <mergeCell ref="HY43:HZ47"/>
    <mergeCell ref="IA43:IB43"/>
    <mergeCell ref="IC43:ID47"/>
    <mergeCell ref="HW44:HW47"/>
    <mergeCell ref="HX44:HX46"/>
    <mergeCell ref="IA44:IA47"/>
    <mergeCell ref="IB44:IB46"/>
    <mergeCell ref="IE43:IF43"/>
    <mergeCell ref="IG43:IH47"/>
    <mergeCell ref="II43:IJ43"/>
    <mergeCell ref="IK43:IL47"/>
    <mergeCell ref="IE44:IE47"/>
    <mergeCell ref="IF44:IF46"/>
    <mergeCell ref="II44:II47"/>
    <mergeCell ref="IJ44:IJ46"/>
    <mergeCell ref="IU43:IV43"/>
    <mergeCell ref="C44:C47"/>
    <mergeCell ref="D44:D46"/>
    <mergeCell ref="G44:G47"/>
    <mergeCell ref="H44:H46"/>
    <mergeCell ref="K44:K47"/>
    <mergeCell ref="L44:L46"/>
    <mergeCell ref="O44:O47"/>
    <mergeCell ref="P44:P46"/>
    <mergeCell ref="S44:S47"/>
    <mergeCell ref="IM43:IN43"/>
    <mergeCell ref="IO43:IP47"/>
    <mergeCell ref="IQ43:IR43"/>
    <mergeCell ref="IS43:IT47"/>
    <mergeCell ref="IM44:IM47"/>
    <mergeCell ref="IN44:IN46"/>
    <mergeCell ref="A55:C55"/>
    <mergeCell ref="IU44:IU47"/>
    <mergeCell ref="IV44:IV46"/>
    <mergeCell ref="A53:D53"/>
    <mergeCell ref="A54:D54"/>
    <mergeCell ref="IQ44:IQ47"/>
    <mergeCell ref="IR44:IR46"/>
    <mergeCell ref="AG43:AH47"/>
    <mergeCell ref="AI43:AJ43"/>
    <mergeCell ref="AK43:AL47"/>
    <mergeCell ref="AE44:AE47"/>
    <mergeCell ref="AF44:AF46"/>
    <mergeCell ref="AI44:AI47"/>
    <mergeCell ref="AJ44:AJ46"/>
    <mergeCell ref="AC43:AD47"/>
    <mergeCell ref="W44:W47"/>
  </mergeCells>
  <printOptions horizontalCentered="1" verticalCentered="1"/>
  <pageMargins left="0" right="0" top="0" bottom="0" header="0.51180555555555995" footer="0.51180555555555995"/>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4"/>
  <sheetViews>
    <sheetView showGridLines="0" zoomScale="110" zoomScaleNormal="110" workbookViewId="0" xr3:uid="{9B253EF2-77E0-53E3-AE26-4D66ECD923F3}"/>
  </sheetViews>
  <sheetFormatPr defaultRowHeight="11.25" customHeight="1"/>
  <cols>
    <col min="1" max="1" width="52.140625" style="63" customWidth="1"/>
    <col min="2" max="2" width="16.5703125" style="63" customWidth="1"/>
    <col min="3" max="3" width="19.5703125" style="63" customWidth="1"/>
    <col min="4" max="4" width="18.140625" style="63" customWidth="1"/>
    <col min="5" max="5" width="16" style="63" customWidth="1"/>
    <col min="6" max="6" width="15.7109375" style="63" customWidth="1"/>
    <col min="7" max="7" width="14" style="63" customWidth="1"/>
    <col min="8" max="8" width="21.5703125" style="63" customWidth="1"/>
    <col min="9" max="9" width="14.7109375" style="63" customWidth="1"/>
    <col min="10" max="10" width="16.5703125" style="63" customWidth="1"/>
    <col min="11" max="11" width="9.140625" style="63" customWidth="1"/>
  </cols>
  <sheetData>
    <row r="1" spans="1:11" ht="15.75" customHeight="1">
      <c r="A1" s="316" t="s">
        <v>274</v>
      </c>
      <c r="B1" s="316"/>
      <c r="C1" s="316"/>
      <c r="D1" s="316"/>
      <c r="E1" s="316"/>
      <c r="F1" s="316"/>
      <c r="G1" s="316"/>
      <c r="H1" s="316"/>
      <c r="I1" s="64"/>
      <c r="J1" s="64"/>
      <c r="K1" s="64"/>
    </row>
    <row r="2" spans="1:11" ht="11.25" customHeight="1">
      <c r="A2" s="265"/>
      <c r="B2" s="265"/>
      <c r="C2" s="265"/>
      <c r="D2" s="265"/>
      <c r="E2" s="265"/>
      <c r="F2" s="265"/>
      <c r="G2" s="265"/>
      <c r="H2" s="265"/>
      <c r="I2" s="64"/>
      <c r="J2" s="64"/>
      <c r="K2" s="64"/>
    </row>
    <row r="3" spans="1:11" ht="11.25" customHeight="1">
      <c r="A3" s="312" t="str">
        <f>+'Informações Iniciais'!A1</f>
        <v>PREFEITURA DE SAO BERNARDO</v>
      </c>
      <c r="B3" s="312"/>
      <c r="C3" s="312"/>
      <c r="D3" s="312"/>
      <c r="E3" s="312"/>
      <c r="F3" s="312"/>
      <c r="G3" s="312"/>
      <c r="H3" s="312"/>
      <c r="I3" s="312"/>
      <c r="J3" s="312"/>
      <c r="K3" s="64"/>
    </row>
    <row r="4" spans="1:11" ht="11.25" customHeight="1">
      <c r="A4" s="312">
        <f>+'Informações Iniciais'!A2</f>
        <v>0</v>
      </c>
      <c r="B4" s="312"/>
      <c r="C4" s="312"/>
      <c r="D4" s="312"/>
      <c r="E4" s="312"/>
      <c r="F4" s="312"/>
      <c r="G4" s="312"/>
      <c r="H4" s="312"/>
      <c r="I4" s="312"/>
      <c r="J4" s="312"/>
      <c r="K4" s="64"/>
    </row>
    <row r="5" spans="1:11" ht="11.25" customHeight="1">
      <c r="A5" s="234" t="s">
        <v>2</v>
      </c>
      <c r="B5" s="234"/>
      <c r="C5" s="234"/>
      <c r="D5" s="234"/>
      <c r="E5" s="234"/>
      <c r="F5" s="234"/>
      <c r="G5" s="234"/>
      <c r="H5" s="234"/>
      <c r="I5" s="64"/>
      <c r="J5" s="64"/>
      <c r="K5" s="64"/>
    </row>
    <row r="6" spans="1:11" ht="11.25" customHeight="1">
      <c r="A6" s="266" t="s">
        <v>275</v>
      </c>
      <c r="B6" s="266"/>
      <c r="C6" s="266"/>
      <c r="D6" s="266"/>
      <c r="E6" s="266"/>
      <c r="F6" s="266"/>
      <c r="G6" s="266"/>
      <c r="H6" s="266"/>
      <c r="I6" s="64"/>
      <c r="J6" s="64"/>
      <c r="K6" s="64"/>
    </row>
    <row r="7" spans="1:11" ht="11.25" customHeight="1">
      <c r="A7" s="265" t="s">
        <v>29</v>
      </c>
      <c r="B7" s="265"/>
      <c r="C7" s="265"/>
      <c r="D7" s="265"/>
      <c r="E7" s="265"/>
      <c r="F7" s="265"/>
      <c r="G7" s="265"/>
      <c r="H7" s="265"/>
      <c r="I7" s="64"/>
      <c r="J7" s="64"/>
      <c r="K7" s="64"/>
    </row>
    <row r="8" spans="1:11" ht="11.25" customHeight="1">
      <c r="A8" s="312" t="str">
        <f>+'Informações Iniciais'!A5</f>
        <v>PERIODO:Janeiro a Junho/BIMESTRE: Maio - Junho</v>
      </c>
      <c r="B8" s="312"/>
      <c r="C8" s="312"/>
      <c r="D8" s="312"/>
      <c r="E8" s="312"/>
      <c r="F8" s="312"/>
      <c r="G8" s="312"/>
      <c r="H8" s="312"/>
      <c r="I8" s="312"/>
      <c r="J8" s="312"/>
      <c r="K8" s="64"/>
    </row>
    <row r="9" spans="1:11" ht="11.25" customHeight="1">
      <c r="A9" s="313"/>
      <c r="B9" s="313"/>
      <c r="C9" s="313"/>
      <c r="D9" s="313"/>
      <c r="E9" s="313"/>
      <c r="F9" s="313"/>
      <c r="G9" s="313"/>
      <c r="H9" s="313"/>
      <c r="I9" s="64"/>
      <c r="J9" s="64"/>
      <c r="K9" s="64"/>
    </row>
    <row r="10" spans="1:11" ht="11.25" customHeight="1">
      <c r="A10" s="314" t="s">
        <v>276</v>
      </c>
      <c r="B10" s="314"/>
      <c r="C10" s="314"/>
      <c r="D10" s="234"/>
      <c r="E10" s="234"/>
      <c r="F10" s="234"/>
      <c r="G10" s="64"/>
      <c r="H10" s="64"/>
      <c r="I10" s="64"/>
      <c r="J10" s="149">
        <v>1</v>
      </c>
      <c r="K10" s="64"/>
    </row>
    <row r="11" spans="1:11" ht="21.95" customHeight="1">
      <c r="A11" s="315" t="s">
        <v>277</v>
      </c>
      <c r="B11" s="264" t="s">
        <v>278</v>
      </c>
      <c r="C11" s="290" t="s">
        <v>279</v>
      </c>
      <c r="D11" s="290"/>
      <c r="E11" s="290"/>
      <c r="F11" s="290"/>
      <c r="G11" s="264" t="s">
        <v>280</v>
      </c>
      <c r="H11" s="311" t="s">
        <v>281</v>
      </c>
      <c r="I11" s="290" t="s">
        <v>282</v>
      </c>
      <c r="J11" s="290" t="s">
        <v>283</v>
      </c>
      <c r="K11" s="64"/>
    </row>
    <row r="12" spans="1:11" ht="33.950000000000003" customHeight="1">
      <c r="A12" s="315"/>
      <c r="B12" s="264"/>
      <c r="C12" s="290" t="s">
        <v>284</v>
      </c>
      <c r="D12" s="290"/>
      <c r="E12" s="264" t="s">
        <v>285</v>
      </c>
      <c r="F12" s="264" t="s">
        <v>286</v>
      </c>
      <c r="G12" s="264"/>
      <c r="H12" s="311"/>
      <c r="I12" s="290"/>
      <c r="J12" s="290"/>
      <c r="K12" s="64"/>
    </row>
    <row r="13" spans="1:11" ht="33.950000000000003" customHeight="1">
      <c r="A13" s="315"/>
      <c r="B13" s="264"/>
      <c r="C13" s="237" t="s">
        <v>287</v>
      </c>
      <c r="D13" s="237" t="s">
        <v>288</v>
      </c>
      <c r="E13" s="264"/>
      <c r="F13" s="264"/>
      <c r="G13" s="264"/>
      <c r="H13" s="311"/>
      <c r="I13" s="290"/>
      <c r="J13" s="290"/>
      <c r="K13" s="64"/>
    </row>
    <row r="14" spans="1:11" ht="15.75" customHeight="1">
      <c r="A14" s="315"/>
      <c r="B14" s="150" t="s">
        <v>38</v>
      </c>
      <c r="C14" s="151" t="s">
        <v>39</v>
      </c>
      <c r="D14" s="151" t="s">
        <v>289</v>
      </c>
      <c r="E14" s="151" t="s">
        <v>290</v>
      </c>
      <c r="F14" s="152" t="s">
        <v>291</v>
      </c>
      <c r="G14" s="153" t="s">
        <v>84</v>
      </c>
      <c r="H14" s="236" t="s">
        <v>292</v>
      </c>
      <c r="I14" s="290"/>
      <c r="J14" s="290"/>
      <c r="K14" s="64"/>
    </row>
    <row r="15" spans="1:11" ht="11.25" customHeight="1">
      <c r="A15" s="154" t="s">
        <v>293</v>
      </c>
      <c r="B15" s="155">
        <f>SUM(B16:B28)</f>
        <v>0</v>
      </c>
      <c r="C15" s="155">
        <f>SUM(C16:C28)</f>
        <v>0</v>
      </c>
      <c r="D15" s="155">
        <f>SUM(D16:D28)</f>
        <v>0</v>
      </c>
      <c r="E15" s="155">
        <f>SUM(E16:E28)</f>
        <v>0</v>
      </c>
      <c r="F15" s="155">
        <f>SUM(F16:F28)</f>
        <v>0</v>
      </c>
      <c r="G15" s="155">
        <f>SUM(G16:G28)</f>
        <v>0</v>
      </c>
      <c r="H15" s="156">
        <f>SUM(H16:H28)</f>
        <v>0</v>
      </c>
      <c r="I15" s="155">
        <f>SUM(I16:I28)</f>
        <v>0</v>
      </c>
      <c r="J15" s="155">
        <f>SUM(J16:J28)</f>
        <v>0</v>
      </c>
      <c r="K15" s="64"/>
    </row>
    <row r="16" spans="1:11" ht="11.25" customHeight="1">
      <c r="A16" s="172" t="s">
        <v>294</v>
      </c>
      <c r="B16" s="157">
        <v>0</v>
      </c>
      <c r="C16" s="158">
        <v>0</v>
      </c>
      <c r="D16" s="158">
        <v>0</v>
      </c>
      <c r="E16" s="158">
        <v>0</v>
      </c>
      <c r="F16" s="158">
        <v>0</v>
      </c>
      <c r="G16" s="159">
        <v>0</v>
      </c>
      <c r="H16" s="160">
        <f>+B16-C16-D16-E16-F16-G16</f>
        <v>0</v>
      </c>
      <c r="I16" s="147">
        <v>0</v>
      </c>
      <c r="J16" s="147">
        <v>0</v>
      </c>
      <c r="K16" s="64"/>
    </row>
    <row r="17" spans="1:11" ht="11.25" customHeight="1">
      <c r="A17" s="173" t="s">
        <v>295</v>
      </c>
      <c r="B17" s="157"/>
      <c r="C17" s="158"/>
      <c r="D17" s="158"/>
      <c r="E17" s="158"/>
      <c r="F17" s="158"/>
      <c r="G17" s="159"/>
      <c r="H17" s="160">
        <f>+B17-C17-D17-E17-F17-G17</f>
        <v>0</v>
      </c>
      <c r="I17" s="147"/>
      <c r="J17" s="147"/>
      <c r="K17" s="64"/>
    </row>
    <row r="18" spans="1:11" ht="11.25" customHeight="1">
      <c r="A18" s="173" t="s">
        <v>296</v>
      </c>
      <c r="B18" s="157"/>
      <c r="C18" s="158"/>
      <c r="D18" s="158"/>
      <c r="E18" s="158"/>
      <c r="F18" s="158"/>
      <c r="G18" s="159"/>
      <c r="H18" s="160">
        <f>+B18-C18-D18-E18-F18-G18</f>
        <v>0</v>
      </c>
      <c r="I18" s="147"/>
      <c r="J18" s="147"/>
      <c r="K18" s="64"/>
    </row>
    <row r="19" spans="1:11" ht="11.25" customHeight="1">
      <c r="A19" s="173" t="s">
        <v>297</v>
      </c>
      <c r="B19" s="157"/>
      <c r="C19" s="158"/>
      <c r="D19" s="158"/>
      <c r="E19" s="158"/>
      <c r="F19" s="158"/>
      <c r="G19" s="159"/>
      <c r="H19" s="160">
        <f>+B19-C19-D19-E19-F19-G19</f>
        <v>0</v>
      </c>
      <c r="I19" s="147"/>
      <c r="J19" s="147"/>
      <c r="K19" s="64"/>
    </row>
    <row r="20" spans="1:11" ht="11.25" customHeight="1">
      <c r="A20" s="173" t="s">
        <v>298</v>
      </c>
      <c r="B20" s="157"/>
      <c r="C20" s="158"/>
      <c r="D20" s="158"/>
      <c r="E20" s="158"/>
      <c r="F20" s="158"/>
      <c r="G20" s="159"/>
      <c r="H20" s="160">
        <f>+B20-C20-D20-E20-F20-G20</f>
        <v>0</v>
      </c>
      <c r="I20" s="147"/>
      <c r="J20" s="147"/>
      <c r="K20" s="64"/>
    </row>
    <row r="21" spans="1:11" ht="11.25" customHeight="1">
      <c r="A21" s="173" t="s">
        <v>299</v>
      </c>
      <c r="B21" s="157"/>
      <c r="C21" s="158"/>
      <c r="D21" s="158"/>
      <c r="E21" s="158"/>
      <c r="F21" s="158"/>
      <c r="G21" s="159"/>
      <c r="H21" s="160">
        <f>+B21-C21-D21-E21-F21-G21</f>
        <v>0</v>
      </c>
      <c r="I21" s="147"/>
      <c r="J21" s="147"/>
      <c r="K21" s="64"/>
    </row>
    <row r="22" spans="1:11" ht="11.25" customHeight="1">
      <c r="A22" s="173" t="s">
        <v>300</v>
      </c>
      <c r="B22" s="157"/>
      <c r="C22" s="158"/>
      <c r="D22" s="158"/>
      <c r="E22" s="158"/>
      <c r="F22" s="158"/>
      <c r="G22" s="159"/>
      <c r="H22" s="160">
        <f>+B22-C22-D22-E22-F22-G22</f>
        <v>0</v>
      </c>
      <c r="I22" s="147"/>
      <c r="J22" s="147"/>
      <c r="K22" s="64"/>
    </row>
    <row r="23" spans="1:11" ht="11.25" customHeight="1">
      <c r="A23" s="173" t="s">
        <v>301</v>
      </c>
      <c r="B23" s="157"/>
      <c r="C23" s="158"/>
      <c r="D23" s="158"/>
      <c r="E23" s="158"/>
      <c r="F23" s="158"/>
      <c r="G23" s="159"/>
      <c r="H23" s="160">
        <f>+B23-C23-D23-E23-F23-G23</f>
        <v>0</v>
      </c>
      <c r="I23" s="147"/>
      <c r="J23" s="147"/>
      <c r="K23" s="64"/>
    </row>
    <row r="24" spans="1:11" ht="11.25" customHeight="1">
      <c r="A24" s="173" t="s">
        <v>302</v>
      </c>
      <c r="B24" s="157"/>
      <c r="C24" s="158"/>
      <c r="D24" s="158"/>
      <c r="E24" s="158"/>
      <c r="F24" s="158"/>
      <c r="G24" s="159"/>
      <c r="H24" s="160">
        <f>+B24-C24-D24-E24-F24-G24</f>
        <v>0</v>
      </c>
      <c r="I24" s="147"/>
      <c r="J24" s="147"/>
      <c r="K24" s="64"/>
    </row>
    <row r="25" spans="1:11" ht="11.25" customHeight="1">
      <c r="A25" s="173" t="s">
        <v>303</v>
      </c>
      <c r="B25" s="157"/>
      <c r="C25" s="158"/>
      <c r="D25" s="158"/>
      <c r="E25" s="158"/>
      <c r="F25" s="158"/>
      <c r="G25" s="159"/>
      <c r="H25" s="160">
        <f>+B25-C25-D25-E25-F25-G25</f>
        <v>0</v>
      </c>
      <c r="I25" s="147"/>
      <c r="J25" s="147"/>
      <c r="K25" s="64"/>
    </row>
    <row r="26" spans="1:11" ht="11.25" customHeight="1">
      <c r="A26" s="173" t="s">
        <v>304</v>
      </c>
      <c r="B26" s="157"/>
      <c r="C26" s="158"/>
      <c r="D26" s="158"/>
      <c r="E26" s="158"/>
      <c r="F26" s="158"/>
      <c r="G26" s="159"/>
      <c r="H26" s="160">
        <f>+B26-C26-D26-E26-F26-G26</f>
        <v>0</v>
      </c>
      <c r="I26" s="147"/>
      <c r="J26" s="147"/>
      <c r="K26" s="64"/>
    </row>
    <row r="27" spans="1:11" ht="11.25" customHeight="1">
      <c r="A27" s="173" t="s">
        <v>305</v>
      </c>
      <c r="B27" s="157"/>
      <c r="C27" s="158"/>
      <c r="D27" s="158"/>
      <c r="E27" s="158"/>
      <c r="F27" s="158"/>
      <c r="G27" s="159"/>
      <c r="H27" s="160">
        <f>+B27-C27-D27-E27-F27-G27</f>
        <v>0</v>
      </c>
      <c r="I27" s="147"/>
      <c r="J27" s="147"/>
      <c r="K27" s="64"/>
    </row>
    <row r="28" spans="1:11" ht="11.25" customHeight="1">
      <c r="A28" s="173" t="s">
        <v>306</v>
      </c>
      <c r="B28" s="157"/>
      <c r="C28" s="158"/>
      <c r="D28" s="158"/>
      <c r="E28" s="158"/>
      <c r="F28" s="158"/>
      <c r="G28" s="159"/>
      <c r="H28" s="160">
        <f>+B28-C28-D28-E28-F28-G28</f>
        <v>0</v>
      </c>
      <c r="I28" s="147"/>
      <c r="J28" s="147"/>
      <c r="K28" s="64"/>
    </row>
    <row r="29" spans="1:11" s="109" customFormat="1" ht="11.25" customHeight="1">
      <c r="A29" s="161" t="s">
        <v>307</v>
      </c>
      <c r="B29" s="155">
        <f>SUM(B30:B30)</f>
        <v>0</v>
      </c>
      <c r="C29" s="155">
        <f>SUM(C30:C30)</f>
        <v>0</v>
      </c>
      <c r="D29" s="155">
        <f>SUM(D30:D30)</f>
        <v>0</v>
      </c>
      <c r="E29" s="155">
        <f>SUM(E30:E30)</f>
        <v>0</v>
      </c>
      <c r="F29" s="155">
        <f>SUM(F30:F30)</f>
        <v>0</v>
      </c>
      <c r="G29" s="155">
        <f>SUM(G30:G30)</f>
        <v>0</v>
      </c>
      <c r="H29" s="156">
        <f>SUM(H30:H30)</f>
        <v>0</v>
      </c>
      <c r="I29" s="155">
        <f>SUM(I30:I30)</f>
        <v>0</v>
      </c>
      <c r="J29" s="155">
        <f>SUM(J30:J30)</f>
        <v>0</v>
      </c>
    </row>
    <row r="30" spans="1:11" s="109" customFormat="1" ht="11.25" customHeight="1">
      <c r="A30" s="162" t="s">
        <v>308</v>
      </c>
      <c r="B30" s="163"/>
      <c r="C30" s="163"/>
      <c r="D30" s="164"/>
      <c r="E30" s="164"/>
      <c r="F30" s="164"/>
      <c r="G30" s="165"/>
      <c r="H30" s="166"/>
      <c r="I30" s="147"/>
      <c r="J30" s="147"/>
    </row>
    <row r="31" spans="1:11" s="109" customFormat="1" ht="11.25" customHeight="1">
      <c r="A31" s="167" t="s">
        <v>309</v>
      </c>
      <c r="B31" s="168">
        <f>+B15+B29</f>
        <v>0</v>
      </c>
      <c r="C31" s="168">
        <f>+C15+C29</f>
        <v>0</v>
      </c>
      <c r="D31" s="168">
        <f>+D15+D29</f>
        <v>0</v>
      </c>
      <c r="E31" s="168">
        <f>+E15+E29</f>
        <v>0</v>
      </c>
      <c r="F31" s="168">
        <f>+F15+F29</f>
        <v>0</v>
      </c>
      <c r="G31" s="168">
        <f>+G15+G29</f>
        <v>0</v>
      </c>
      <c r="H31" s="169">
        <f>+H15+H29</f>
        <v>0</v>
      </c>
      <c r="I31" s="168">
        <f>+I15+I29</f>
        <v>0</v>
      </c>
      <c r="J31" s="168">
        <f>+J15+J29</f>
        <v>0</v>
      </c>
    </row>
    <row r="32" spans="1:11" ht="11.25" customHeight="1">
      <c r="A32" s="298" t="s">
        <v>62</v>
      </c>
      <c r="B32" s="298"/>
      <c r="C32" s="298"/>
      <c r="D32" s="298"/>
      <c r="E32" s="298"/>
      <c r="F32" s="298"/>
      <c r="G32" s="298"/>
      <c r="H32" s="298"/>
      <c r="I32" s="298"/>
      <c r="J32" s="298"/>
      <c r="K32" s="64"/>
    </row>
    <row r="33" spans="1:11" ht="11.25" customHeight="1">
      <c r="A33" s="310" t="s">
        <v>64</v>
      </c>
      <c r="B33" s="310"/>
      <c r="C33" s="310"/>
      <c r="D33" s="310"/>
      <c r="E33" s="310"/>
      <c r="F33" s="310"/>
      <c r="G33" s="310"/>
      <c r="H33" s="310"/>
      <c r="I33" s="310"/>
      <c r="J33" s="310"/>
      <c r="K33" s="64"/>
    </row>
    <row r="34" spans="1:11" ht="14.25" customHeight="1">
      <c r="A34" s="170" t="s">
        <v>310</v>
      </c>
      <c r="B34" s="171"/>
      <c r="C34" s="64"/>
      <c r="D34" s="64"/>
      <c r="E34" s="64"/>
      <c r="F34" s="64"/>
      <c r="G34" s="64"/>
      <c r="H34" s="64"/>
      <c r="I34" s="64"/>
      <c r="J34" s="64"/>
      <c r="K34" s="64"/>
    </row>
  </sheetData>
  <sheetProtection password="C236" formatCells="0" formatColumns="0" formatRows="0" insertColumns="0" insertRows="0" insertHyperlinks="0" deleteColumns="0" deleteRows="0" sort="0" autoFilter="0" pivotTables="0"/>
  <mergeCells count="21">
    <mergeCell ref="A7:H7"/>
    <mergeCell ref="A1:H1"/>
    <mergeCell ref="A2:H2"/>
    <mergeCell ref="A3:J3"/>
    <mergeCell ref="A4:J4"/>
    <mergeCell ref="A6:H6"/>
    <mergeCell ref="A8:J8"/>
    <mergeCell ref="A9:H9"/>
    <mergeCell ref="A10:C10"/>
    <mergeCell ref="A11:A14"/>
    <mergeCell ref="B11:B13"/>
    <mergeCell ref="C11:F11"/>
    <mergeCell ref="C12:D12"/>
    <mergeCell ref="E12:E13"/>
    <mergeCell ref="F12:F13"/>
    <mergeCell ref="A32:J32"/>
    <mergeCell ref="A33:J33"/>
    <mergeCell ref="G11:G13"/>
    <mergeCell ref="H11:H13"/>
    <mergeCell ref="I11:I14"/>
    <mergeCell ref="J11:J14"/>
  </mergeCells>
  <printOptions horizontalCentered="1" verticalCentered="1"/>
  <pageMargins left="0" right="0" top="0" bottom="0" header="0.51180555555555995" footer="0.51180555555555995"/>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1"/>
  <sheetViews>
    <sheetView showGridLines="0" tabSelected="1" zoomScale="110" zoomScaleNormal="110" workbookViewId="0" xr3:uid="{85D5C41F-068E-5C55-9968-509E7C2A5619}"/>
  </sheetViews>
  <sheetFormatPr defaultRowHeight="11.25" customHeight="1"/>
  <cols>
    <col min="1" max="1" width="54" style="63" customWidth="1"/>
    <col min="2" max="2" width="16.5703125" style="63" customWidth="1"/>
    <col min="3" max="3" width="17" style="63" customWidth="1"/>
    <col min="4" max="4" width="15.7109375" style="63" customWidth="1"/>
    <col min="5" max="5" width="17" style="63" customWidth="1"/>
    <col min="6" max="6" width="16.28515625" style="63" customWidth="1"/>
    <col min="7" max="7" width="14" style="63" customWidth="1"/>
    <col min="8" max="8" width="19.7109375" style="63" customWidth="1"/>
    <col min="9" max="9" width="14.7109375" style="63" customWidth="1"/>
    <col min="10" max="10" width="16.5703125" style="63" customWidth="1"/>
    <col min="11" max="11" width="9.140625" style="63" customWidth="1"/>
  </cols>
  <sheetData>
    <row r="1" spans="1:11" ht="15.75" customHeight="1">
      <c r="A1" s="316" t="s">
        <v>311</v>
      </c>
      <c r="B1" s="316"/>
      <c r="C1" s="316"/>
      <c r="D1" s="316"/>
      <c r="E1" s="316"/>
      <c r="F1" s="316"/>
      <c r="G1" s="316"/>
      <c r="H1" s="316"/>
      <c r="I1" s="64"/>
      <c r="J1" s="64"/>
      <c r="K1" s="64"/>
    </row>
    <row r="2" spans="1:11" ht="11.25" customHeight="1">
      <c r="A2" s="265"/>
      <c r="B2" s="265"/>
      <c r="C2" s="265"/>
      <c r="D2" s="265"/>
      <c r="E2" s="265"/>
      <c r="F2" s="265"/>
      <c r="G2" s="265"/>
      <c r="H2" s="265"/>
      <c r="I2" s="64"/>
      <c r="J2" s="64"/>
      <c r="K2" s="64"/>
    </row>
    <row r="3" spans="1:11" ht="11.25" customHeight="1">
      <c r="A3" s="312" t="s">
        <v>0</v>
      </c>
      <c r="B3" s="312"/>
      <c r="C3" s="312"/>
      <c r="D3" s="312"/>
      <c r="E3" s="312"/>
      <c r="F3" s="312"/>
      <c r="G3" s="312"/>
      <c r="H3" s="312"/>
      <c r="I3" s="312"/>
      <c r="J3" s="312"/>
      <c r="K3" s="64"/>
    </row>
    <row r="4" spans="1:11" ht="11.25" customHeight="1">
      <c r="A4" s="317" t="s">
        <v>312</v>
      </c>
      <c r="B4" s="317"/>
      <c r="C4" s="317"/>
      <c r="D4" s="317"/>
      <c r="E4" s="317"/>
      <c r="F4" s="317"/>
      <c r="G4" s="317"/>
      <c r="H4" s="317"/>
      <c r="I4" s="317"/>
      <c r="J4" s="317"/>
      <c r="K4" s="64"/>
    </row>
    <row r="5" spans="1:11" ht="11.25" customHeight="1">
      <c r="A5" s="234" t="s">
        <v>2</v>
      </c>
      <c r="B5" s="234"/>
      <c r="C5" s="234"/>
      <c r="D5" s="234"/>
      <c r="E5" s="234"/>
      <c r="F5" s="234"/>
      <c r="G5" s="234"/>
      <c r="H5" s="234"/>
      <c r="I5" s="64"/>
      <c r="J5" s="64"/>
      <c r="K5" s="64"/>
    </row>
    <row r="6" spans="1:11" ht="11.25" customHeight="1">
      <c r="A6" s="266" t="s">
        <v>275</v>
      </c>
      <c r="B6" s="266"/>
      <c r="C6" s="266"/>
      <c r="D6" s="266"/>
      <c r="E6" s="266"/>
      <c r="F6" s="266"/>
      <c r="G6" s="266"/>
      <c r="H6" s="266"/>
      <c r="I6" s="64"/>
      <c r="J6" s="64"/>
      <c r="K6" s="64"/>
    </row>
    <row r="7" spans="1:11" ht="11.25" customHeight="1">
      <c r="A7" s="312" t="str">
        <f>+'Informações Iniciais'!A5</f>
        <v>PERIODO:Janeiro a Junho/BIMESTRE: Maio - Junho</v>
      </c>
      <c r="B7" s="312"/>
      <c r="C7" s="312"/>
      <c r="D7" s="312"/>
      <c r="E7" s="312"/>
      <c r="F7" s="312"/>
      <c r="G7" s="312"/>
      <c r="H7" s="312"/>
      <c r="I7" s="312"/>
      <c r="J7" s="312"/>
      <c r="K7" s="64"/>
    </row>
    <row r="8" spans="1:11" ht="11.25" customHeight="1">
      <c r="A8" s="313"/>
      <c r="B8" s="313"/>
      <c r="C8" s="313"/>
      <c r="D8" s="313"/>
      <c r="E8" s="313"/>
      <c r="F8" s="313"/>
      <c r="G8" s="313"/>
      <c r="H8" s="313"/>
      <c r="I8" s="64"/>
      <c r="J8" s="64"/>
      <c r="K8" s="64"/>
    </row>
    <row r="9" spans="1:11" ht="11.25" customHeight="1">
      <c r="A9" s="314" t="s">
        <v>276</v>
      </c>
      <c r="B9" s="314"/>
      <c r="C9" s="314"/>
      <c r="D9" s="234"/>
      <c r="E9" s="234"/>
      <c r="F9" s="234"/>
      <c r="G9" s="64"/>
      <c r="H9" s="64"/>
      <c r="I9" s="64"/>
      <c r="J9" s="149">
        <v>1</v>
      </c>
      <c r="K9" s="64"/>
    </row>
    <row r="10" spans="1:11" ht="21.95" customHeight="1">
      <c r="A10" s="315" t="s">
        <v>277</v>
      </c>
      <c r="B10" s="264" t="s">
        <v>278</v>
      </c>
      <c r="C10" s="290" t="s">
        <v>279</v>
      </c>
      <c r="D10" s="290"/>
      <c r="E10" s="290"/>
      <c r="F10" s="290"/>
      <c r="G10" s="264" t="s">
        <v>280</v>
      </c>
      <c r="H10" s="311" t="s">
        <v>281</v>
      </c>
      <c r="I10" s="290" t="s">
        <v>282</v>
      </c>
      <c r="J10" s="290" t="s">
        <v>283</v>
      </c>
      <c r="K10" s="64"/>
    </row>
    <row r="11" spans="1:11" ht="33.950000000000003" customHeight="1">
      <c r="A11" s="315"/>
      <c r="B11" s="264"/>
      <c r="C11" s="290" t="s">
        <v>284</v>
      </c>
      <c r="D11" s="290"/>
      <c r="E11" s="264" t="s">
        <v>285</v>
      </c>
      <c r="F11" s="264" t="s">
        <v>286</v>
      </c>
      <c r="G11" s="264"/>
      <c r="H11" s="311"/>
      <c r="I11" s="290"/>
      <c r="J11" s="290"/>
      <c r="K11" s="64"/>
    </row>
    <row r="12" spans="1:11" ht="33.950000000000003" customHeight="1">
      <c r="A12" s="315"/>
      <c r="B12" s="264"/>
      <c r="C12" s="237" t="s">
        <v>287</v>
      </c>
      <c r="D12" s="237" t="s">
        <v>288</v>
      </c>
      <c r="E12" s="264"/>
      <c r="F12" s="264"/>
      <c r="G12" s="264"/>
      <c r="H12" s="311"/>
      <c r="I12" s="290"/>
      <c r="J12" s="290"/>
      <c r="K12" s="64"/>
    </row>
    <row r="13" spans="1:11" ht="15.75" customHeight="1">
      <c r="A13" s="315"/>
      <c r="B13" s="150">
        <v>11015557.540200001</v>
      </c>
      <c r="C13" s="151" t="s">
        <v>39</v>
      </c>
      <c r="D13" s="151" t="s">
        <v>289</v>
      </c>
      <c r="E13" s="151" t="s">
        <v>290</v>
      </c>
      <c r="F13" s="152" t="s">
        <v>291</v>
      </c>
      <c r="G13" s="153" t="s">
        <v>84</v>
      </c>
      <c r="H13" s="236" t="s">
        <v>292</v>
      </c>
      <c r="I13" s="290"/>
      <c r="J13" s="290"/>
      <c r="K13" s="64"/>
    </row>
    <row r="14" spans="1:11" ht="11.25" customHeight="1">
      <c r="A14" s="154" t="s">
        <v>313</v>
      </c>
      <c r="B14" s="155">
        <v>10607573.9276</v>
      </c>
      <c r="C14" s="155">
        <f>SUM(C15:C24)</f>
        <v>0</v>
      </c>
      <c r="D14" s="155">
        <f>SUM(D15:D24)</f>
        <v>0</v>
      </c>
      <c r="E14" s="155">
        <f>SUM(E15:E24)</f>
        <v>0</v>
      </c>
      <c r="F14" s="155">
        <f>SUM(F15:F24)</f>
        <v>0</v>
      </c>
      <c r="G14" s="155">
        <f>SUM(G15:G24)</f>
        <v>0</v>
      </c>
      <c r="H14" s="156">
        <f>SUM(H15:H24)</f>
        <v>0</v>
      </c>
      <c r="I14" s="155">
        <f>SUM(I15:I24)</f>
        <v>0</v>
      </c>
      <c r="J14" s="155">
        <f>SUM(J15:J24)</f>
        <v>0</v>
      </c>
      <c r="K14" s="64"/>
    </row>
    <row r="15" spans="1:11" ht="11.25" customHeight="1">
      <c r="A15" s="172" t="s">
        <v>294</v>
      </c>
      <c r="B15" s="157"/>
      <c r="C15" s="158"/>
      <c r="D15" s="158"/>
      <c r="E15" s="158"/>
      <c r="F15" s="158"/>
      <c r="G15" s="159"/>
      <c r="H15" s="160">
        <f>+B15-C15-D15-E15-F15-G15</f>
        <v>0</v>
      </c>
      <c r="I15" s="147"/>
      <c r="J15" s="147"/>
      <c r="K15" s="64"/>
    </row>
    <row r="16" spans="1:11" ht="11.25" customHeight="1">
      <c r="A16" s="173" t="s">
        <v>295</v>
      </c>
      <c r="B16" s="157"/>
      <c r="C16" s="158"/>
      <c r="D16" s="158"/>
      <c r="E16" s="158"/>
      <c r="F16" s="158"/>
      <c r="G16" s="159"/>
      <c r="H16" s="160">
        <f>+B16-C16-D16-E16-F16-G16</f>
        <v>0</v>
      </c>
      <c r="I16" s="147"/>
      <c r="J16" s="147"/>
      <c r="K16" s="64"/>
    </row>
    <row r="17" spans="1:11" ht="11.25" customHeight="1">
      <c r="A17" s="173" t="s">
        <v>296</v>
      </c>
      <c r="B17" s="157"/>
      <c r="C17" s="158"/>
      <c r="D17" s="158"/>
      <c r="E17" s="158"/>
      <c r="F17" s="158"/>
      <c r="G17" s="159"/>
      <c r="H17" s="160">
        <f>+B17-C17-D17-E17-F17-G17</f>
        <v>0</v>
      </c>
      <c r="I17" s="147"/>
      <c r="J17" s="147"/>
      <c r="K17" s="64"/>
    </row>
    <row r="18" spans="1:11" ht="11.25" customHeight="1">
      <c r="A18" s="173" t="s">
        <v>297</v>
      </c>
      <c r="B18" s="157"/>
      <c r="C18" s="158"/>
      <c r="D18" s="158"/>
      <c r="E18" s="158"/>
      <c r="F18" s="158"/>
      <c r="G18" s="159"/>
      <c r="H18" s="160">
        <f>+B18-C18-D18-E18-F18-G18</f>
        <v>0</v>
      </c>
      <c r="I18" s="147"/>
      <c r="J18" s="147"/>
      <c r="K18" s="64"/>
    </row>
    <row r="19" spans="1:11" ht="11.25" customHeight="1">
      <c r="A19" s="173" t="s">
        <v>298</v>
      </c>
      <c r="B19" s="157"/>
      <c r="C19" s="158"/>
      <c r="D19" s="158"/>
      <c r="E19" s="158"/>
      <c r="F19" s="158"/>
      <c r="G19" s="159"/>
      <c r="H19" s="160">
        <f>+B19-C19-D19-E19-F19-G19</f>
        <v>0</v>
      </c>
      <c r="I19" s="147"/>
      <c r="J19" s="147"/>
      <c r="K19" s="64"/>
    </row>
    <row r="20" spans="1:11" ht="11.25" customHeight="1">
      <c r="A20" s="173" t="s">
        <v>299</v>
      </c>
      <c r="B20" s="157"/>
      <c r="C20" s="158"/>
      <c r="D20" s="158"/>
      <c r="E20" s="158"/>
      <c r="F20" s="158"/>
      <c r="G20" s="159"/>
      <c r="H20" s="160">
        <f>+B20-C20-D20-E20-F20-G20</f>
        <v>0</v>
      </c>
      <c r="I20" s="147"/>
      <c r="J20" s="147"/>
      <c r="K20" s="64"/>
    </row>
    <row r="21" spans="1:11" ht="11.25" customHeight="1">
      <c r="A21" s="173" t="s">
        <v>300</v>
      </c>
      <c r="B21" s="157"/>
      <c r="C21" s="158"/>
      <c r="D21" s="158"/>
      <c r="E21" s="158"/>
      <c r="F21" s="158"/>
      <c r="G21" s="159"/>
      <c r="H21" s="160">
        <f>+B21-C21-D21-E21-F21-G21</f>
        <v>0</v>
      </c>
      <c r="I21" s="147"/>
      <c r="J21" s="147"/>
      <c r="K21" s="64"/>
    </row>
    <row r="22" spans="1:11" ht="11.25" customHeight="1">
      <c r="A22" s="173" t="s">
        <v>304</v>
      </c>
      <c r="B22" s="157"/>
      <c r="C22" s="158"/>
      <c r="D22" s="158"/>
      <c r="E22" s="158"/>
      <c r="F22" s="158"/>
      <c r="G22" s="159"/>
      <c r="H22" s="160">
        <f>+B22-C22-D22-E22-F22-G22</f>
        <v>0</v>
      </c>
      <c r="I22" s="147"/>
      <c r="J22" s="147"/>
      <c r="K22" s="64"/>
    </row>
    <row r="23" spans="1:11" ht="11.25" customHeight="1">
      <c r="A23" s="173" t="s">
        <v>305</v>
      </c>
      <c r="B23" s="157"/>
      <c r="C23" s="158"/>
      <c r="D23" s="158"/>
      <c r="E23" s="158"/>
      <c r="F23" s="158"/>
      <c r="G23" s="159"/>
      <c r="H23" s="160">
        <f>+B23-C23-D23-E23-F23-G23</f>
        <v>0</v>
      </c>
      <c r="I23" s="147"/>
      <c r="J23" s="147"/>
      <c r="K23" s="64"/>
    </row>
    <row r="24" spans="1:11" ht="11.25" customHeight="1">
      <c r="A24" s="173" t="s">
        <v>306</v>
      </c>
      <c r="B24" s="157"/>
      <c r="C24" s="158"/>
      <c r="D24" s="158"/>
      <c r="E24" s="158"/>
      <c r="F24" s="158"/>
      <c r="G24" s="159"/>
      <c r="H24" s="160">
        <f>+B24-C24-D24-E24-F24-G24</f>
        <v>0</v>
      </c>
      <c r="I24" s="147"/>
      <c r="J24" s="147"/>
      <c r="K24" s="64"/>
    </row>
    <row r="25" spans="1:11" s="109" customFormat="1" ht="11.25" customHeight="1">
      <c r="A25" s="161" t="s">
        <v>314</v>
      </c>
      <c r="B25" s="155">
        <f>SUM(B26:B26)</f>
        <v>0</v>
      </c>
      <c r="C25" s="155">
        <f>SUM(C26:C26)</f>
        <v>0</v>
      </c>
      <c r="D25" s="155">
        <f>SUM(D26:D26)</f>
        <v>0</v>
      </c>
      <c r="E25" s="155">
        <f>SUM(E26:E26)</f>
        <v>0</v>
      </c>
      <c r="F25" s="155">
        <f>SUM(F26:F26)</f>
        <v>0</v>
      </c>
      <c r="G25" s="155">
        <f>SUM(G26:G26)</f>
        <v>0</v>
      </c>
      <c r="H25" s="156">
        <f>SUM(H26:H26)</f>
        <v>0</v>
      </c>
      <c r="I25" s="155">
        <f>SUM(I26:I26)</f>
        <v>0</v>
      </c>
      <c r="J25" s="155">
        <f>SUM(J26:J26)</f>
        <v>0</v>
      </c>
    </row>
    <row r="26" spans="1:11" s="109" customFormat="1" ht="11.25" customHeight="1">
      <c r="A26" s="162" t="s">
        <v>308</v>
      </c>
      <c r="B26" s="163"/>
      <c r="C26" s="163"/>
      <c r="D26" s="163"/>
      <c r="E26" s="163"/>
      <c r="F26" s="163"/>
      <c r="G26" s="163"/>
      <c r="H26" s="163"/>
      <c r="I26" s="163"/>
      <c r="J26" s="163"/>
    </row>
    <row r="27" spans="1:11" s="109" customFormat="1" ht="11.25" customHeight="1">
      <c r="A27" s="161" t="s">
        <v>315</v>
      </c>
      <c r="B27" s="155">
        <f>SUM(B28:B28)</f>
        <v>0</v>
      </c>
      <c r="C27" s="155">
        <f>SUM(C28:C28)</f>
        <v>0</v>
      </c>
      <c r="D27" s="155">
        <f>SUM(D28:D28)</f>
        <v>0</v>
      </c>
      <c r="E27" s="155">
        <f>SUM(E28:E28)</f>
        <v>0</v>
      </c>
      <c r="F27" s="155">
        <f>SUM(F28:F28)</f>
        <v>0</v>
      </c>
      <c r="G27" s="155">
        <f>SUM(G28:G28)</f>
        <v>0</v>
      </c>
      <c r="H27" s="156">
        <f>SUM(H28:H28)</f>
        <v>0</v>
      </c>
      <c r="I27" s="155">
        <f>SUM(I28:I28)</f>
        <v>0</v>
      </c>
      <c r="J27" s="155">
        <f>SUM(J28:J28)</f>
        <v>0</v>
      </c>
    </row>
    <row r="28" spans="1:11" s="109" customFormat="1" ht="11.25" customHeight="1">
      <c r="A28" s="162" t="s">
        <v>316</v>
      </c>
      <c r="B28" s="163"/>
      <c r="C28" s="147"/>
      <c r="D28" s="147"/>
      <c r="E28" s="147"/>
      <c r="F28" s="147"/>
      <c r="G28" s="147"/>
      <c r="H28" s="147"/>
      <c r="I28" s="147"/>
      <c r="J28" s="147"/>
    </row>
    <row r="29" spans="1:11" s="109" customFormat="1" ht="11.25" customHeight="1">
      <c r="A29" s="167" t="s">
        <v>317</v>
      </c>
      <c r="B29" s="168">
        <f>+B14+B25+B27</f>
        <v>10607573.9276</v>
      </c>
      <c r="C29" s="168">
        <f>+C14+C25+C27</f>
        <v>0</v>
      </c>
      <c r="D29" s="168">
        <f>+D14+D25+D27</f>
        <v>0</v>
      </c>
      <c r="E29" s="168">
        <f>+E14+E25+E27</f>
        <v>0</v>
      </c>
      <c r="F29" s="168">
        <f>+F14+F25+F27</f>
        <v>0</v>
      </c>
      <c r="G29" s="168">
        <f>+G14+G25+G27</f>
        <v>0</v>
      </c>
      <c r="H29" s="168">
        <f>+H14+H25+H27</f>
        <v>0</v>
      </c>
      <c r="I29" s="168">
        <f>+I14+I25+I27</f>
        <v>0</v>
      </c>
      <c r="J29" s="168">
        <f>+J14+J25+J27</f>
        <v>0</v>
      </c>
    </row>
    <row r="30" spans="1:11" ht="11.25" customHeight="1">
      <c r="A30" s="298" t="s">
        <v>62</v>
      </c>
      <c r="B30" s="298"/>
      <c r="C30" s="298"/>
      <c r="D30" s="298"/>
      <c r="E30" s="298"/>
      <c r="F30" s="298"/>
      <c r="G30" s="298"/>
      <c r="H30" s="298"/>
      <c r="I30" s="298"/>
      <c r="J30" s="298"/>
      <c r="K30" s="64"/>
    </row>
    <row r="31" spans="1:11" ht="11.25" customHeight="1">
      <c r="A31" s="310" t="s">
        <v>64</v>
      </c>
      <c r="B31" s="310"/>
      <c r="C31" s="310"/>
      <c r="D31" s="310"/>
      <c r="E31" s="310"/>
      <c r="F31" s="310"/>
      <c r="G31" s="310"/>
      <c r="H31" s="310"/>
      <c r="I31" s="310"/>
      <c r="J31" s="310"/>
      <c r="K31" s="64"/>
    </row>
  </sheetData>
  <sheetProtection password="C236" formatCells="0" formatColumns="0" formatRows="0" insertColumns="0" insertRows="0" insertHyperlinks="0" deleteColumns="0" deleteRows="0" sort="0" autoFilter="0" pivotTables="0"/>
  <mergeCells count="20">
    <mergeCell ref="A1:H1"/>
    <mergeCell ref="A2:H2"/>
    <mergeCell ref="A3:J3"/>
    <mergeCell ref="A4:J4"/>
    <mergeCell ref="C10:F10"/>
    <mergeCell ref="G10:G12"/>
    <mergeCell ref="A6:H6"/>
    <mergeCell ref="A7:J7"/>
    <mergeCell ref="A8:H8"/>
    <mergeCell ref="A9:C9"/>
    <mergeCell ref="A30:J30"/>
    <mergeCell ref="A31:J31"/>
    <mergeCell ref="H10:H12"/>
    <mergeCell ref="I10:I13"/>
    <mergeCell ref="J10:J13"/>
    <mergeCell ref="C11:D11"/>
    <mergeCell ref="E11:E12"/>
    <mergeCell ref="F11:F12"/>
    <mergeCell ref="A10:A13"/>
    <mergeCell ref="B10:B12"/>
  </mergeCells>
  <pageMargins left="0.75" right="0.75" top="1" bottom="1" header="0.51180555555555995" footer="0.51180555555555995"/>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36"/>
  <sheetViews>
    <sheetView showGridLines="0" zoomScale="110" zoomScaleNormal="110" workbookViewId="0" xr3:uid="{44B22561-5205-5C8A-B808-2C70100D228F}"/>
  </sheetViews>
  <sheetFormatPr defaultRowHeight="11.25" customHeight="1"/>
  <cols>
    <col min="1" max="1" width="63.140625" style="39" customWidth="1"/>
    <col min="2" max="2" width="32.5703125" style="39" customWidth="1"/>
    <col min="3" max="3" width="40.5703125" style="39" customWidth="1"/>
    <col min="4" max="4" width="9.140625" style="39" customWidth="1"/>
  </cols>
  <sheetData>
    <row r="1" spans="1:4" ht="15.75" customHeight="1">
      <c r="A1" s="108" t="s">
        <v>318</v>
      </c>
      <c r="B1" s="64"/>
      <c r="C1" s="64"/>
      <c r="D1" s="64"/>
    </row>
    <row r="2" spans="1:4" ht="11.25" customHeight="1">
      <c r="A2" s="109"/>
      <c r="B2" s="64"/>
      <c r="C2" s="64"/>
      <c r="D2" s="64"/>
    </row>
    <row r="3" spans="1:4" ht="11.25" customHeight="1">
      <c r="A3" s="265" t="str">
        <f>+'Informações Iniciais'!A1</f>
        <v>PREFEITURA DE SAO BERNARDO</v>
      </c>
      <c r="B3" s="265"/>
      <c r="C3" s="265"/>
      <c r="D3" s="64"/>
    </row>
    <row r="4" spans="1:4" ht="11.25" customHeight="1">
      <c r="A4" s="265">
        <f>+'Informações Iniciais'!A2</f>
        <v>0</v>
      </c>
      <c r="B4" s="265"/>
      <c r="C4" s="265"/>
      <c r="D4" s="64"/>
    </row>
    <row r="5" spans="1:4" ht="11.25" customHeight="1">
      <c r="A5" s="265" t="s">
        <v>2</v>
      </c>
      <c r="B5" s="265"/>
      <c r="C5" s="265"/>
      <c r="D5" s="64"/>
    </row>
    <row r="6" spans="1:4" s="40" customFormat="1" ht="11.25" customHeight="1">
      <c r="A6" s="266" t="s">
        <v>319</v>
      </c>
      <c r="B6" s="266"/>
      <c r="C6" s="266"/>
      <c r="D6" s="109"/>
    </row>
    <row r="7" spans="1:4" s="40" customFormat="1" ht="11.25" customHeight="1">
      <c r="A7" s="265" t="s">
        <v>29</v>
      </c>
      <c r="B7" s="265"/>
      <c r="C7" s="265"/>
      <c r="D7" s="109"/>
    </row>
    <row r="8" spans="1:4" s="40" customFormat="1" ht="11.25" customHeight="1">
      <c r="A8" s="265" t="str">
        <f>+'Informações Iniciais'!A5</f>
        <v>PERIODO:Janeiro a Junho/BIMESTRE: Maio - Junho</v>
      </c>
      <c r="B8" s="265"/>
      <c r="C8" s="265"/>
      <c r="D8" s="109"/>
    </row>
    <row r="9" spans="1:4" ht="11.25" customHeight="1">
      <c r="A9" s="235"/>
      <c r="B9" s="235"/>
      <c r="C9" s="235"/>
      <c r="D9" s="64"/>
    </row>
    <row r="10" spans="1:4" ht="11.25" customHeight="1">
      <c r="A10" s="64" t="s">
        <v>320</v>
      </c>
      <c r="B10" s="64"/>
      <c r="C10" s="41">
        <v>1</v>
      </c>
      <c r="D10" s="64"/>
    </row>
    <row r="11" spans="1:4" ht="11.25" customHeight="1">
      <c r="A11" s="216" t="s">
        <v>321</v>
      </c>
      <c r="B11" s="276" t="s">
        <v>322</v>
      </c>
      <c r="C11" s="276"/>
      <c r="D11" s="64"/>
    </row>
    <row r="12" spans="1:4" ht="11.25" customHeight="1">
      <c r="A12" s="90" t="s">
        <v>323</v>
      </c>
      <c r="B12" s="318">
        <f>+'Anexo 1 - 12M Pessoal'!F30</f>
        <v>20399180.629999999</v>
      </c>
      <c r="C12" s="318"/>
      <c r="D12" s="64"/>
    </row>
    <row r="13" spans="1:4" ht="11.25" customHeight="1">
      <c r="A13" s="64"/>
      <c r="B13" s="64"/>
      <c r="C13" s="41"/>
      <c r="D13" s="64"/>
    </row>
    <row r="14" spans="1:4" ht="11.25" customHeight="1">
      <c r="A14" s="226" t="s">
        <v>32</v>
      </c>
      <c r="B14" s="219" t="s">
        <v>52</v>
      </c>
      <c r="C14" s="238" t="s">
        <v>53</v>
      </c>
      <c r="D14" s="64"/>
    </row>
    <row r="15" spans="1:4" ht="11.25" customHeight="1">
      <c r="A15" s="174" t="s">
        <v>324</v>
      </c>
      <c r="B15" s="53" t="str">
        <f>'Anexo 1 - Pessoal'!F33</f>
        <v>PREENCHA OS DADOS DA PLANILHA</v>
      </c>
      <c r="C15" s="209" t="e">
        <f>IF(B$12="",0,IF(B$12=0,0,+B15/B$12))</f>
        <v>#VALUE!</v>
      </c>
      <c r="D15" s="64"/>
    </row>
    <row r="16" spans="1:4" ht="11.25" customHeight="1">
      <c r="A16" s="174" t="s">
        <v>325</v>
      </c>
      <c r="B16" s="53">
        <f>'Anexo 1 - Pessoal'!F34</f>
        <v>11015557.540200001</v>
      </c>
      <c r="C16" s="209">
        <v>0.54</v>
      </c>
      <c r="D16" s="64"/>
    </row>
    <row r="17" spans="1:4" ht="11.25" customHeight="1">
      <c r="A17" s="177" t="s">
        <v>326</v>
      </c>
      <c r="B17" s="53">
        <f>'Anexo 1 - Pessoal'!F35</f>
        <v>10464779.66319</v>
      </c>
      <c r="C17" s="210">
        <v>0.51300000000000001</v>
      </c>
      <c r="D17" s="64"/>
    </row>
    <row r="18" spans="1:4" ht="11.25" customHeight="1">
      <c r="A18" s="64"/>
      <c r="B18" s="64"/>
      <c r="C18" s="64"/>
      <c r="D18" s="64"/>
    </row>
    <row r="19" spans="1:4" ht="11.25" customHeight="1">
      <c r="A19" s="226" t="s">
        <v>132</v>
      </c>
      <c r="B19" s="219" t="s">
        <v>52</v>
      </c>
      <c r="C19" s="238" t="s">
        <v>53</v>
      </c>
      <c r="D19" s="64"/>
    </row>
    <row r="20" spans="1:4" ht="11.25" customHeight="1">
      <c r="A20" s="174" t="s">
        <v>327</v>
      </c>
      <c r="B20" s="175"/>
      <c r="C20" s="176">
        <f>IF(B$12="",0,IF(B$12=0,0,+B20/B$12))</f>
        <v>0</v>
      </c>
      <c r="D20" s="64"/>
    </row>
    <row r="21" spans="1:4" ht="11.25" customHeight="1">
      <c r="A21" s="177" t="s">
        <v>328</v>
      </c>
      <c r="B21" s="178"/>
      <c r="C21" s="179">
        <f>IF(B$12="",0,IF(B$12=0,0,+B21/B$12))</f>
        <v>0</v>
      </c>
      <c r="D21" s="64"/>
    </row>
    <row r="22" spans="1:4" ht="11.25" customHeight="1">
      <c r="A22" s="64"/>
      <c r="B22" s="64"/>
      <c r="C22" s="64"/>
      <c r="D22" s="64"/>
    </row>
    <row r="23" spans="1:4" ht="11.25" customHeight="1">
      <c r="A23" s="226" t="s">
        <v>329</v>
      </c>
      <c r="B23" s="219" t="s">
        <v>52</v>
      </c>
      <c r="C23" s="238" t="s">
        <v>53</v>
      </c>
      <c r="D23" s="64"/>
    </row>
    <row r="24" spans="1:4" ht="11.25" customHeight="1">
      <c r="A24" s="174" t="s">
        <v>330</v>
      </c>
      <c r="B24" s="175"/>
      <c r="C24" s="176">
        <f>IF(B$12="",0,IF(B$12=0,0,+B24/B$12))</f>
        <v>0</v>
      </c>
      <c r="D24" s="64"/>
    </row>
    <row r="25" spans="1:4" ht="11.25" customHeight="1">
      <c r="A25" s="177" t="s">
        <v>328</v>
      </c>
      <c r="B25" s="178"/>
      <c r="C25" s="179">
        <f>IF(B$12="",0,IF(B$12=0,0,+B25/B$12))</f>
        <v>0</v>
      </c>
      <c r="D25" s="64"/>
    </row>
    <row r="26" spans="1:4" ht="11.25" customHeight="1">
      <c r="A26" s="64"/>
      <c r="B26" s="64"/>
      <c r="C26" s="64"/>
      <c r="D26" s="64"/>
    </row>
    <row r="27" spans="1:4" ht="11.25" customHeight="1">
      <c r="A27" s="226" t="s">
        <v>242</v>
      </c>
      <c r="B27" s="219" t="s">
        <v>52</v>
      </c>
      <c r="C27" s="238" t="s">
        <v>53</v>
      </c>
      <c r="D27" s="64"/>
    </row>
    <row r="28" spans="1:4" ht="11.25" customHeight="1">
      <c r="A28" s="174" t="s">
        <v>331</v>
      </c>
      <c r="B28" s="175"/>
      <c r="C28" s="176">
        <f>IF(B$12="",0,IF(B$12=0,0,+B28/B$12))</f>
        <v>0</v>
      </c>
      <c r="D28" s="64"/>
    </row>
    <row r="29" spans="1:4" ht="11.25" customHeight="1">
      <c r="A29" s="174" t="s">
        <v>332</v>
      </c>
      <c r="B29" s="175"/>
      <c r="C29" s="176">
        <f>IF(B$12="",0,IF(B$12=0,0,+B29/B$12))</f>
        <v>0</v>
      </c>
      <c r="D29" s="64"/>
    </row>
    <row r="30" spans="1:4" ht="11.25" customHeight="1">
      <c r="A30" s="174" t="s">
        <v>333</v>
      </c>
      <c r="B30" s="175"/>
      <c r="C30" s="176">
        <f>IF(B$12="",0,IF(B$12=0,0,+B30/B$12))</f>
        <v>0</v>
      </c>
      <c r="D30" s="64"/>
    </row>
    <row r="31" spans="1:4" ht="11.25" customHeight="1">
      <c r="A31" s="177" t="s">
        <v>334</v>
      </c>
      <c r="B31" s="178"/>
      <c r="C31" s="179">
        <f>IF(B$12="",0,IF(B$12=0,0,+B31/B$12))</f>
        <v>0</v>
      </c>
      <c r="D31" s="64"/>
    </row>
    <row r="32" spans="1:4" ht="11.25" customHeight="1">
      <c r="A32" s="64"/>
      <c r="B32" s="64"/>
      <c r="C32" s="64"/>
      <c r="D32" s="64"/>
    </row>
    <row r="33" spans="1:4" ht="11.25" customHeight="1">
      <c r="A33" s="260" t="s">
        <v>335</v>
      </c>
      <c r="B33" s="290" t="s">
        <v>336</v>
      </c>
      <c r="C33" s="290" t="s">
        <v>337</v>
      </c>
      <c r="D33" s="64"/>
    </row>
    <row r="34" spans="1:4" ht="27" customHeight="1">
      <c r="A34" s="260"/>
      <c r="B34" s="290"/>
      <c r="C34" s="290"/>
      <c r="D34" s="64"/>
    </row>
    <row r="35" spans="1:4" ht="11.25" customHeight="1">
      <c r="A35" s="217" t="s">
        <v>338</v>
      </c>
      <c r="B35" s="178"/>
      <c r="C35" s="180"/>
      <c r="D35" s="64"/>
    </row>
    <row r="36" spans="1:4" ht="11.25" customHeight="1">
      <c r="A36" s="298" t="s">
        <v>62</v>
      </c>
      <c r="B36" s="298"/>
      <c r="C36" s="298"/>
      <c r="D36" s="64"/>
    </row>
  </sheetData>
  <sheetProtection password="C236" formatCells="0" formatColumns="0" formatRows="0" insertColumns="0" insertRows="0" insertHyperlinks="0" deleteColumns="0" deleteRows="0" sort="0" autoFilter="0" pivotTables="0"/>
  <mergeCells count="12">
    <mergeCell ref="A36:C36"/>
    <mergeCell ref="A3:C3"/>
    <mergeCell ref="A4:C4"/>
    <mergeCell ref="A5:C5"/>
    <mergeCell ref="A6:C6"/>
    <mergeCell ref="A7:C7"/>
    <mergeCell ref="A8:C8"/>
    <mergeCell ref="B11:C11"/>
    <mergeCell ref="B12:C12"/>
    <mergeCell ref="A33:A34"/>
    <mergeCell ref="B33:B34"/>
    <mergeCell ref="C33:C34"/>
  </mergeCells>
  <printOptions horizontalCentered="1" verticalCentered="1"/>
  <pageMargins left="0" right="0" top="0" bottom="0" header="0.51180555555555995" footer="0.51180555555555995"/>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 Corporation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Manoel Andrade</cp:lastModifiedBy>
  <cp:revision/>
  <dcterms:created xsi:type="dcterms:W3CDTF">2001-09-06T15:18:59Z</dcterms:created>
  <dcterms:modified xsi:type="dcterms:W3CDTF">2017-12-14T19:52:50Z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