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909"/>
  <workbookPr codeName="ThisWorkbook"/>
  <bookViews>
    <workbookView xWindow="390" yWindow="570" windowWidth="19815" windowHeight="8640" xr2:uid="{00000000-000D-0000-FFFF-FFFF00000000}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Print_Area" localSheetId="1">'Anexo 1 - Balanço Orçamentário'!$A$1:$L$201</definedName>
    <definedName name="Print_Area" localSheetId="11">'Anexo 10 - Projeção RPPS'!$A$1:$J$92</definedName>
    <definedName name="Print_Area" localSheetId="12">'Anexo 11 - Alienação Ativos'!$A$1:$H$32</definedName>
    <definedName name="Print_Area" localSheetId="13">'Anexo 12 - Saúde'!$A$1:$H$128</definedName>
    <definedName name="Print_Area" localSheetId="14">'Anexo 12 - Saúde (Consorciado)'!$A$1:$H$38</definedName>
    <definedName name="Print_Area" localSheetId="15">'Anexo 13 - Despesas PPP'!$A$1:$L$33</definedName>
    <definedName name="Print_Area" localSheetId="16">'Anexo 14 - Simplificado'!$A$1:$E$92</definedName>
    <definedName name="Print_Area" localSheetId="2">'Anexo 2 - Função e Subfunção'!$A$1:$L$181</definedName>
    <definedName name="Print_Area" localSheetId="3">'Anexo 3 - RCL'!$A$1:$O$31</definedName>
    <definedName name="Print_Area" localSheetId="4">'Anexo 4 - RPPS'!$A$1:$K$153</definedName>
    <definedName name="Print_Area" localSheetId="5">'Anexo 5 - Resultado Nominal'!$A$1:$G$32</definedName>
    <definedName name="Print_Area" localSheetId="6">'Anexo 6 - Primário Municípios'!$A$1:$H$65</definedName>
    <definedName name="Print_Area" localSheetId="7">'Anexo 7 - RP Poder e Órgão'!$A$1:$M$21</definedName>
    <definedName name="Print_Area" localSheetId="8">'Anexo 8 - MDE'!$A$1:$H$168</definedName>
    <definedName name="Print_Area" localSheetId="9">'Anexo 8 - MDE (Consorciados)'!$A$1:$G$37</definedName>
    <definedName name="Print_Area" localSheetId="10">'Anexo 9 - Op Crédito D Capital'!$A$1:$J$29</definedName>
    <definedName name="Print_Area" localSheetId="0">'Informações Iniciais'!$A$1:$B$22</definedName>
  </definedNames>
  <calcPr calcId="171026"/>
</workbook>
</file>

<file path=xl/calcChain.xml><?xml version="1.0" encoding="utf-8"?>
<calcChain xmlns="http://schemas.openxmlformats.org/spreadsheetml/2006/main">
  <c r="E80" i="17" l="1"/>
  <c r="D80" i="17"/>
  <c r="C80" i="17"/>
  <c r="B80" i="17"/>
  <c r="E76" i="17"/>
  <c r="D76" i="17"/>
  <c r="C76" i="17"/>
  <c r="B76" i="17"/>
  <c r="E55" i="17"/>
  <c r="E49" i="17"/>
  <c r="E61" i="17"/>
  <c r="D55" i="17"/>
  <c r="D49" i="17"/>
  <c r="D61" i="17"/>
  <c r="C55" i="17"/>
  <c r="C49" i="17"/>
  <c r="C61" i="17"/>
  <c r="B55" i="17"/>
  <c r="B49" i="17"/>
  <c r="B61" i="17"/>
  <c r="D45" i="17"/>
  <c r="D44" i="17"/>
  <c r="B38" i="17"/>
  <c r="B34" i="17"/>
  <c r="B16" i="17"/>
  <c r="B10" i="17"/>
  <c r="A3" i="17"/>
  <c r="L31" i="16"/>
  <c r="K31" i="16"/>
  <c r="J31" i="16"/>
  <c r="I31" i="16"/>
  <c r="H31" i="16"/>
  <c r="G31" i="16"/>
  <c r="F31" i="16"/>
  <c r="E31" i="16"/>
  <c r="D31" i="16"/>
  <c r="B31" i="16"/>
  <c r="L30" i="16"/>
  <c r="K30" i="16"/>
  <c r="J30" i="16"/>
  <c r="I30" i="16"/>
  <c r="H30" i="16"/>
  <c r="G30" i="16"/>
  <c r="F30" i="16"/>
  <c r="E30" i="16"/>
  <c r="D30" i="16"/>
  <c r="C30" i="16"/>
  <c r="B30" i="16"/>
  <c r="L27" i="16"/>
  <c r="K27" i="16"/>
  <c r="J27" i="16"/>
  <c r="I27" i="16"/>
  <c r="H27" i="16"/>
  <c r="G27" i="16"/>
  <c r="F27" i="16"/>
  <c r="E27" i="16"/>
  <c r="D27" i="16"/>
  <c r="C27" i="16"/>
  <c r="B27" i="16"/>
  <c r="I18" i="16"/>
  <c r="E18" i="16"/>
  <c r="M18" i="16"/>
  <c r="B18" i="16"/>
  <c r="I14" i="16"/>
  <c r="E14" i="16"/>
  <c r="M14" i="16"/>
  <c r="B14" i="16"/>
  <c r="I12" i="16"/>
  <c r="E12" i="16"/>
  <c r="M12" i="16"/>
  <c r="M8" i="16"/>
  <c r="A8" i="16"/>
  <c r="B12" i="16"/>
  <c r="J10" i="16"/>
  <c r="B11" i="16"/>
  <c r="A7" i="16"/>
  <c r="A3" i="16"/>
  <c r="A7" i="15"/>
  <c r="I35" i="15"/>
  <c r="A36" i="15"/>
  <c r="H27" i="15"/>
  <c r="H35" i="15"/>
  <c r="G27" i="15"/>
  <c r="G35" i="15"/>
  <c r="D27" i="15"/>
  <c r="D35" i="15"/>
  <c r="F27" i="15"/>
  <c r="F35" i="15"/>
  <c r="E27" i="15"/>
  <c r="E35" i="15"/>
  <c r="I21" i="15"/>
  <c r="A22" i="15"/>
  <c r="G20" i="15"/>
  <c r="E20" i="15"/>
  <c r="G19" i="15"/>
  <c r="E19" i="15"/>
  <c r="G18" i="15"/>
  <c r="E18" i="15"/>
  <c r="H17" i="15"/>
  <c r="F17" i="15"/>
  <c r="D17" i="15"/>
  <c r="B17" i="15"/>
  <c r="E17" i="15"/>
  <c r="G16" i="15"/>
  <c r="E16" i="15"/>
  <c r="G15" i="15"/>
  <c r="E15" i="15"/>
  <c r="G14" i="15"/>
  <c r="E14" i="15"/>
  <c r="H13" i="15"/>
  <c r="H21" i="15"/>
  <c r="H37" i="15"/>
  <c r="F13" i="15"/>
  <c r="F21" i="15"/>
  <c r="F37" i="15"/>
  <c r="D13" i="15"/>
  <c r="D21" i="15"/>
  <c r="D37" i="15"/>
  <c r="B13" i="15"/>
  <c r="E13" i="15"/>
  <c r="A3" i="15"/>
  <c r="H120" i="14"/>
  <c r="F120" i="14"/>
  <c r="D120" i="14"/>
  <c r="C120" i="14"/>
  <c r="B120" i="14"/>
  <c r="G119" i="14"/>
  <c r="E119" i="14"/>
  <c r="G118" i="14"/>
  <c r="E118" i="14"/>
  <c r="G117" i="14"/>
  <c r="E117" i="14"/>
  <c r="G116" i="14"/>
  <c r="E116" i="14"/>
  <c r="G115" i="14"/>
  <c r="E115" i="14"/>
  <c r="G114" i="14"/>
  <c r="E114" i="14"/>
  <c r="G113" i="14"/>
  <c r="E113" i="14"/>
  <c r="G108" i="14"/>
  <c r="E108" i="14"/>
  <c r="C108" i="14"/>
  <c r="G97" i="14"/>
  <c r="E97" i="14"/>
  <c r="C97" i="14"/>
  <c r="G86" i="14"/>
  <c r="F86" i="14"/>
  <c r="E86" i="14"/>
  <c r="D86" i="14"/>
  <c r="C86" i="14"/>
  <c r="H64" i="14"/>
  <c r="H72" i="14"/>
  <c r="F64" i="14"/>
  <c r="F72" i="14"/>
  <c r="A7" i="14"/>
  <c r="IV57" i="14"/>
  <c r="A58" i="14"/>
  <c r="G56" i="14"/>
  <c r="E56" i="14"/>
  <c r="G55" i="14"/>
  <c r="E55" i="14"/>
  <c r="G54" i="14"/>
  <c r="E54" i="14"/>
  <c r="H53" i="14"/>
  <c r="F53" i="14"/>
  <c r="D53" i="14"/>
  <c r="C53" i="14"/>
  <c r="G53" i="14"/>
  <c r="B53" i="14"/>
  <c r="G52" i="14"/>
  <c r="E52" i="14"/>
  <c r="G51" i="14"/>
  <c r="E51" i="14"/>
  <c r="G50" i="14"/>
  <c r="E50" i="14"/>
  <c r="H49" i="14"/>
  <c r="H57" i="14"/>
  <c r="H74" i="14"/>
  <c r="F49" i="14"/>
  <c r="F57" i="14"/>
  <c r="D49" i="14"/>
  <c r="D57" i="14"/>
  <c r="C49" i="14"/>
  <c r="C57" i="14"/>
  <c r="B49" i="14"/>
  <c r="B57" i="14"/>
  <c r="D36" i="14"/>
  <c r="D44" i="14"/>
  <c r="C36" i="14"/>
  <c r="C44" i="14"/>
  <c r="F44" i="14"/>
  <c r="F43" i="14"/>
  <c r="F42" i="14"/>
  <c r="F41" i="14"/>
  <c r="F40" i="14"/>
  <c r="F39" i="14"/>
  <c r="F38" i="14"/>
  <c r="F37" i="14"/>
  <c r="D65" i="14"/>
  <c r="D64" i="14"/>
  <c r="D72" i="14"/>
  <c r="C65" i="14"/>
  <c r="C64" i="14"/>
  <c r="C72" i="14"/>
  <c r="B36" i="14"/>
  <c r="B65" i="14"/>
  <c r="B64" i="14"/>
  <c r="B72" i="14"/>
  <c r="F30" i="14"/>
  <c r="F29" i="14"/>
  <c r="F28" i="14"/>
  <c r="F27" i="14"/>
  <c r="F26" i="14"/>
  <c r="F25" i="14"/>
  <c r="F24" i="14"/>
  <c r="F23" i="14"/>
  <c r="D22" i="14"/>
  <c r="C22" i="14"/>
  <c r="F22" i="14"/>
  <c r="B22" i="14"/>
  <c r="B13" i="14"/>
  <c r="B31" i="14"/>
  <c r="F21" i="14"/>
  <c r="F20" i="14"/>
  <c r="F19" i="14"/>
  <c r="F18" i="14"/>
  <c r="F17" i="14"/>
  <c r="F16" i="14"/>
  <c r="F15" i="14"/>
  <c r="F14" i="14"/>
  <c r="D13" i="14"/>
  <c r="D31" i="14"/>
  <c r="C13" i="14"/>
  <c r="C31" i="14"/>
  <c r="IT12" i="14"/>
  <c r="IT11" i="14"/>
  <c r="IT10" i="14"/>
  <c r="IT8" i="14"/>
  <c r="IT7" i="14"/>
  <c r="IT9" i="14"/>
  <c r="IO6" i="14"/>
  <c r="A3" i="14"/>
  <c r="B29" i="13"/>
  <c r="H27" i="13"/>
  <c r="H26" i="13"/>
  <c r="G25" i="13"/>
  <c r="F25" i="13"/>
  <c r="F21" i="13"/>
  <c r="F20" i="13"/>
  <c r="E25" i="13"/>
  <c r="D25" i="13"/>
  <c r="C25" i="13"/>
  <c r="B25" i="13"/>
  <c r="H25" i="13"/>
  <c r="H24" i="13"/>
  <c r="H23" i="13"/>
  <c r="H22" i="13"/>
  <c r="B21" i="13"/>
  <c r="E21" i="13"/>
  <c r="H21" i="13"/>
  <c r="G21" i="13"/>
  <c r="E20" i="13"/>
  <c r="D21" i="13"/>
  <c r="D20" i="13"/>
  <c r="C21" i="13"/>
  <c r="G20" i="13"/>
  <c r="C20" i="13"/>
  <c r="H14" i="13"/>
  <c r="H13" i="13"/>
  <c r="B12" i="13"/>
  <c r="C12" i="13"/>
  <c r="H12" i="13"/>
  <c r="C31" i="13"/>
  <c r="H31" i="13"/>
  <c r="A7" i="13"/>
  <c r="A3" i="13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H13" i="12"/>
  <c r="A7" i="12"/>
  <c r="A3" i="12"/>
  <c r="H20" i="11"/>
  <c r="F20" i="11"/>
  <c r="D20" i="11"/>
  <c r="D22" i="11"/>
  <c r="B20" i="11"/>
  <c r="B22" i="11"/>
  <c r="J19" i="11"/>
  <c r="J18" i="11"/>
  <c r="J17" i="11"/>
  <c r="J12" i="11"/>
  <c r="A7" i="11"/>
  <c r="A3" i="11"/>
  <c r="F35" i="10"/>
  <c r="F26" i="10"/>
  <c r="D26" i="10"/>
  <c r="F25" i="10"/>
  <c r="D25" i="10"/>
  <c r="F24" i="10"/>
  <c r="D24" i="10"/>
  <c r="F23" i="10"/>
  <c r="D23" i="10"/>
  <c r="F22" i="10"/>
  <c r="D22" i="10"/>
  <c r="F21" i="10"/>
  <c r="D21" i="10"/>
  <c r="G20" i="10"/>
  <c r="E20" i="10"/>
  <c r="B20" i="10"/>
  <c r="D20" i="10"/>
  <c r="C20" i="10"/>
  <c r="F20" i="10"/>
  <c r="F19" i="10"/>
  <c r="D19" i="10"/>
  <c r="F18" i="10"/>
  <c r="D18" i="10"/>
  <c r="G17" i="10"/>
  <c r="E17" i="10"/>
  <c r="C17" i="10"/>
  <c r="B17" i="10"/>
  <c r="D17" i="10"/>
  <c r="F16" i="10"/>
  <c r="D16" i="10"/>
  <c r="F15" i="10"/>
  <c r="D15" i="10"/>
  <c r="G14" i="10"/>
  <c r="E14" i="10"/>
  <c r="E13" i="10"/>
  <c r="E27" i="10"/>
  <c r="F36" i="10"/>
  <c r="B14" i="10"/>
  <c r="D14" i="10"/>
  <c r="C14" i="10"/>
  <c r="F14" i="10"/>
  <c r="G13" i="10"/>
  <c r="G27" i="10"/>
  <c r="C13" i="10"/>
  <c r="C27" i="10"/>
  <c r="B13" i="10"/>
  <c r="D13" i="10"/>
  <c r="A6" i="10"/>
  <c r="A2" i="10"/>
  <c r="F157" i="9"/>
  <c r="C157" i="9"/>
  <c r="F152" i="9"/>
  <c r="F156" i="9"/>
  <c r="F160" i="9"/>
  <c r="C152" i="9"/>
  <c r="C156" i="9"/>
  <c r="C160" i="9"/>
  <c r="F145" i="9"/>
  <c r="C145" i="9"/>
  <c r="H140" i="9"/>
  <c r="F140" i="9"/>
  <c r="C140" i="9"/>
  <c r="E140" i="9"/>
  <c r="D140" i="9"/>
  <c r="G140" i="9"/>
  <c r="B140" i="9"/>
  <c r="G139" i="9"/>
  <c r="E139" i="9"/>
  <c r="G138" i="9"/>
  <c r="E138" i="9"/>
  <c r="G137" i="9"/>
  <c r="E137" i="9"/>
  <c r="G136" i="9"/>
  <c r="E136" i="9"/>
  <c r="G124" i="9"/>
  <c r="G123" i="9"/>
  <c r="G117" i="9"/>
  <c r="E117" i="9"/>
  <c r="G116" i="9"/>
  <c r="E116" i="9"/>
  <c r="G115" i="9"/>
  <c r="E115" i="9"/>
  <c r="G114" i="9"/>
  <c r="E114" i="9"/>
  <c r="G113" i="9"/>
  <c r="E113" i="9"/>
  <c r="G112" i="9"/>
  <c r="E112" i="9"/>
  <c r="H111" i="9"/>
  <c r="F111" i="9"/>
  <c r="D111" i="9"/>
  <c r="C111" i="9"/>
  <c r="E111" i="9"/>
  <c r="B111" i="9"/>
  <c r="G110" i="9"/>
  <c r="E110" i="9"/>
  <c r="G109" i="9"/>
  <c r="E109" i="9"/>
  <c r="H108" i="9"/>
  <c r="G108" i="9"/>
  <c r="E108" i="9"/>
  <c r="G107" i="9"/>
  <c r="E107" i="9"/>
  <c r="G106" i="9"/>
  <c r="E106" i="9"/>
  <c r="H105" i="9"/>
  <c r="H104" i="9"/>
  <c r="H118" i="9"/>
  <c r="H141" i="9"/>
  <c r="F105" i="9"/>
  <c r="F104" i="9"/>
  <c r="C105" i="9"/>
  <c r="E105" i="9"/>
  <c r="D105" i="9"/>
  <c r="D104" i="9"/>
  <c r="D118" i="9"/>
  <c r="D141" i="9"/>
  <c r="G105" i="9"/>
  <c r="B105" i="9"/>
  <c r="B104" i="9"/>
  <c r="C104" i="9"/>
  <c r="G104" i="9"/>
  <c r="E104" i="9"/>
  <c r="G88" i="9"/>
  <c r="G85" i="9"/>
  <c r="G82" i="9"/>
  <c r="E82" i="9"/>
  <c r="G81" i="9"/>
  <c r="E81" i="9"/>
  <c r="H80" i="9"/>
  <c r="F80" i="9"/>
  <c r="D80" i="9"/>
  <c r="C80" i="9"/>
  <c r="E80" i="9"/>
  <c r="G80" i="9"/>
  <c r="B80" i="9"/>
  <c r="G79" i="9"/>
  <c r="E79" i="9"/>
  <c r="G78" i="9"/>
  <c r="E78" i="9"/>
  <c r="H77" i="9"/>
  <c r="F77" i="9"/>
  <c r="F83" i="9"/>
  <c r="D77" i="9"/>
  <c r="C77" i="9"/>
  <c r="C83" i="9"/>
  <c r="B77" i="9"/>
  <c r="B83" i="9"/>
  <c r="H70" i="9"/>
  <c r="H69" i="9"/>
  <c r="H68" i="9"/>
  <c r="F67" i="9"/>
  <c r="D67" i="9"/>
  <c r="H67" i="9"/>
  <c r="B67" i="9"/>
  <c r="F66" i="9"/>
  <c r="D66" i="9"/>
  <c r="H66" i="9"/>
  <c r="B66" i="9"/>
  <c r="F65" i="9"/>
  <c r="D65" i="9"/>
  <c r="H65" i="9"/>
  <c r="B65" i="9"/>
  <c r="F64" i="9"/>
  <c r="D64" i="9"/>
  <c r="H64" i="9"/>
  <c r="B64" i="9"/>
  <c r="F63" i="9"/>
  <c r="D63" i="9"/>
  <c r="H63" i="9"/>
  <c r="B63" i="9"/>
  <c r="F62" i="9"/>
  <c r="D62" i="9"/>
  <c r="H62" i="9"/>
  <c r="B62" i="9"/>
  <c r="F29" i="9"/>
  <c r="F28" i="9"/>
  <c r="F61" i="9"/>
  <c r="F60" i="9"/>
  <c r="F71" i="9"/>
  <c r="H54" i="9"/>
  <c r="H53" i="9"/>
  <c r="H52" i="9"/>
  <c r="H51" i="9"/>
  <c r="F50" i="9"/>
  <c r="F43" i="9"/>
  <c r="F55" i="9"/>
  <c r="D50" i="9"/>
  <c r="D43" i="9"/>
  <c r="D55" i="9"/>
  <c r="B50" i="9"/>
  <c r="H49" i="9"/>
  <c r="H48" i="9"/>
  <c r="H47" i="9"/>
  <c r="H46" i="9"/>
  <c r="H45" i="9"/>
  <c r="H44" i="9"/>
  <c r="H43" i="9"/>
  <c r="B43" i="9"/>
  <c r="B55" i="9"/>
  <c r="H42" i="9"/>
  <c r="H37" i="9"/>
  <c r="H36" i="9"/>
  <c r="H35" i="9"/>
  <c r="H34" i="9"/>
  <c r="H33" i="9"/>
  <c r="H32" i="9"/>
  <c r="H31" i="9"/>
  <c r="H30" i="9"/>
  <c r="D29" i="9"/>
  <c r="H29" i="9"/>
  <c r="B29" i="9"/>
  <c r="D28" i="9"/>
  <c r="D61" i="9"/>
  <c r="B28" i="9"/>
  <c r="B61" i="9"/>
  <c r="B60" i="9"/>
  <c r="B71" i="9"/>
  <c r="H27" i="9"/>
  <c r="H26" i="9"/>
  <c r="D25" i="9"/>
  <c r="H25" i="9"/>
  <c r="F25" i="9"/>
  <c r="B25" i="9"/>
  <c r="H24" i="9"/>
  <c r="H23" i="9"/>
  <c r="H22" i="9"/>
  <c r="F21" i="9"/>
  <c r="D21" i="9"/>
  <c r="H21" i="9"/>
  <c r="B21" i="9"/>
  <c r="H20" i="9"/>
  <c r="H19" i="9"/>
  <c r="D18" i="9"/>
  <c r="F18" i="9"/>
  <c r="H18" i="9"/>
  <c r="B18" i="9"/>
  <c r="H17" i="9"/>
  <c r="H16" i="9"/>
  <c r="F15" i="9"/>
  <c r="F14" i="9"/>
  <c r="F38" i="9"/>
  <c r="D15" i="9"/>
  <c r="D14" i="9"/>
  <c r="B15" i="9"/>
  <c r="B14" i="9"/>
  <c r="B38" i="9"/>
  <c r="A7" i="9"/>
  <c r="IV118" i="9"/>
  <c r="K16" i="8"/>
  <c r="K20" i="8"/>
  <c r="G16" i="8"/>
  <c r="G20" i="8"/>
  <c r="C16" i="8"/>
  <c r="C20" i="8"/>
  <c r="M19" i="8"/>
  <c r="M18" i="8"/>
  <c r="M17" i="8"/>
  <c r="M16" i="8"/>
  <c r="M20" i="8"/>
  <c r="L16" i="8"/>
  <c r="L20" i="8"/>
  <c r="J16" i="8"/>
  <c r="J20" i="8"/>
  <c r="I16" i="8"/>
  <c r="I20" i="8"/>
  <c r="H16" i="8"/>
  <c r="H20" i="8"/>
  <c r="F16" i="8"/>
  <c r="F20" i="8"/>
  <c r="E16" i="8"/>
  <c r="E20" i="8"/>
  <c r="D16" i="8"/>
  <c r="D20" i="8"/>
  <c r="B16" i="8"/>
  <c r="B20" i="8"/>
  <c r="A7" i="8"/>
  <c r="C14" i="8"/>
  <c r="H14" i="8"/>
  <c r="E48" i="7"/>
  <c r="E46" i="7"/>
  <c r="E53" i="7"/>
  <c r="H48" i="7"/>
  <c r="H46" i="7"/>
  <c r="H53" i="7"/>
  <c r="G48" i="7"/>
  <c r="F48" i="7"/>
  <c r="D48" i="7"/>
  <c r="D46" i="7"/>
  <c r="D53" i="7"/>
  <c r="C48" i="7"/>
  <c r="B48" i="7"/>
  <c r="G46" i="7"/>
  <c r="G53" i="7"/>
  <c r="F46" i="7"/>
  <c r="F53" i="7"/>
  <c r="C46" i="7"/>
  <c r="C53" i="7"/>
  <c r="B46" i="7"/>
  <c r="B53" i="7"/>
  <c r="F41" i="7"/>
  <c r="F45" i="7"/>
  <c r="F56" i="7"/>
  <c r="B41" i="7"/>
  <c r="B45" i="7"/>
  <c r="H41" i="7"/>
  <c r="H45" i="7"/>
  <c r="H56" i="7"/>
  <c r="G41" i="7"/>
  <c r="G45" i="7"/>
  <c r="G56" i="7"/>
  <c r="G58" i="7"/>
  <c r="E41" i="7"/>
  <c r="E45" i="7"/>
  <c r="E56" i="7"/>
  <c r="D41" i="7"/>
  <c r="D45" i="7"/>
  <c r="D56" i="7"/>
  <c r="C41" i="7"/>
  <c r="C45" i="7"/>
  <c r="C56" i="7"/>
  <c r="F31" i="7"/>
  <c r="F27" i="7"/>
  <c r="F35" i="7"/>
  <c r="D31" i="7"/>
  <c r="B31" i="7"/>
  <c r="F24" i="7"/>
  <c r="F21" i="7"/>
  <c r="D21" i="7"/>
  <c r="B21" i="7"/>
  <c r="F18" i="7"/>
  <c r="F15" i="7"/>
  <c r="F13" i="7"/>
  <c r="F36" i="7"/>
  <c r="H58" i="7"/>
  <c r="A7" i="7"/>
  <c r="D12" i="7"/>
  <c r="G40" i="7"/>
  <c r="F15" i="6"/>
  <c r="F23" i="6"/>
  <c r="D15" i="6"/>
  <c r="D23" i="6"/>
  <c r="D14" i="6"/>
  <c r="D19" i="6"/>
  <c r="D22" i="6"/>
  <c r="B15" i="6"/>
  <c r="B23" i="6"/>
  <c r="F14" i="6"/>
  <c r="F19" i="6"/>
  <c r="F22" i="6"/>
  <c r="A7" i="6"/>
  <c r="K148" i="5"/>
  <c r="J148" i="5"/>
  <c r="I148" i="5"/>
  <c r="H148" i="5"/>
  <c r="G148" i="5"/>
  <c r="F148" i="5"/>
  <c r="D148" i="5"/>
  <c r="B148" i="5"/>
  <c r="K143" i="5"/>
  <c r="J143" i="5"/>
  <c r="I143" i="5"/>
  <c r="H143" i="5"/>
  <c r="G143" i="5"/>
  <c r="F143" i="5"/>
  <c r="D143" i="5"/>
  <c r="B143" i="5"/>
  <c r="K139" i="5"/>
  <c r="J139" i="5"/>
  <c r="I139" i="5"/>
  <c r="H139" i="5"/>
  <c r="G139" i="5"/>
  <c r="F139" i="5"/>
  <c r="D139" i="5"/>
  <c r="B139" i="5"/>
  <c r="K135" i="5"/>
  <c r="J135" i="5"/>
  <c r="I135" i="5"/>
  <c r="H135" i="5"/>
  <c r="G135" i="5"/>
  <c r="F135" i="5"/>
  <c r="D135" i="5"/>
  <c r="B135" i="5"/>
  <c r="K134" i="5"/>
  <c r="J134" i="5"/>
  <c r="I134" i="5"/>
  <c r="H134" i="5"/>
  <c r="G134" i="5"/>
  <c r="F134" i="5"/>
  <c r="D134" i="5"/>
  <c r="B134" i="5"/>
  <c r="K131" i="5"/>
  <c r="K146" i="5"/>
  <c r="J131" i="5"/>
  <c r="J146" i="5"/>
  <c r="I131" i="5"/>
  <c r="I146" i="5"/>
  <c r="H131" i="5"/>
  <c r="H146" i="5"/>
  <c r="G131" i="5"/>
  <c r="G146" i="5"/>
  <c r="F131" i="5"/>
  <c r="F146" i="5"/>
  <c r="D131" i="5"/>
  <c r="D146" i="5"/>
  <c r="B131" i="5"/>
  <c r="B146" i="5"/>
  <c r="J122" i="5"/>
  <c r="H122" i="5"/>
  <c r="F122" i="5"/>
  <c r="B122" i="5"/>
  <c r="J119" i="5"/>
  <c r="H119" i="5"/>
  <c r="F119" i="5"/>
  <c r="B119" i="5"/>
  <c r="J114" i="5"/>
  <c r="H114" i="5"/>
  <c r="F114" i="5"/>
  <c r="B114" i="5"/>
  <c r="J109" i="5"/>
  <c r="H109" i="5"/>
  <c r="F109" i="5"/>
  <c r="B109" i="5"/>
  <c r="J105" i="5"/>
  <c r="H105" i="5"/>
  <c r="F105" i="5"/>
  <c r="B105" i="5"/>
  <c r="J104" i="5"/>
  <c r="H104" i="5"/>
  <c r="F104" i="5"/>
  <c r="B104" i="5"/>
  <c r="J100" i="5"/>
  <c r="H100" i="5"/>
  <c r="F100" i="5"/>
  <c r="B100" i="5"/>
  <c r="J96" i="5"/>
  <c r="H96" i="5"/>
  <c r="F96" i="5"/>
  <c r="B96" i="5"/>
  <c r="J95" i="5"/>
  <c r="H95" i="5"/>
  <c r="F95" i="5"/>
  <c r="B95" i="5"/>
  <c r="J94" i="5"/>
  <c r="J126" i="5"/>
  <c r="H94" i="5"/>
  <c r="H126" i="5"/>
  <c r="F94" i="5"/>
  <c r="F126" i="5"/>
  <c r="B94" i="5"/>
  <c r="B126" i="5"/>
  <c r="K63" i="5"/>
  <c r="J63" i="5"/>
  <c r="I63" i="5"/>
  <c r="H63" i="5"/>
  <c r="G63" i="5"/>
  <c r="F63" i="5"/>
  <c r="D63" i="5"/>
  <c r="B63" i="5"/>
  <c r="K59" i="5"/>
  <c r="J59" i="5"/>
  <c r="I59" i="5"/>
  <c r="H59" i="5"/>
  <c r="G59" i="5"/>
  <c r="F59" i="5"/>
  <c r="D59" i="5"/>
  <c r="B59" i="5"/>
  <c r="K55" i="5"/>
  <c r="J55" i="5"/>
  <c r="I55" i="5"/>
  <c r="H55" i="5"/>
  <c r="G55" i="5"/>
  <c r="F55" i="5"/>
  <c r="D55" i="5"/>
  <c r="B55" i="5"/>
  <c r="K54" i="5"/>
  <c r="K51" i="5"/>
  <c r="K66" i="5"/>
  <c r="J54" i="5"/>
  <c r="J51" i="5"/>
  <c r="J66" i="5"/>
  <c r="I54" i="5"/>
  <c r="I51" i="5"/>
  <c r="I66" i="5"/>
  <c r="H54" i="5"/>
  <c r="H51" i="5"/>
  <c r="H66" i="5"/>
  <c r="G54" i="5"/>
  <c r="G51" i="5"/>
  <c r="G66" i="5"/>
  <c r="F54" i="5"/>
  <c r="F51" i="5"/>
  <c r="F66" i="5"/>
  <c r="D54" i="5"/>
  <c r="D51" i="5"/>
  <c r="D66" i="5"/>
  <c r="B54" i="5"/>
  <c r="B51" i="5"/>
  <c r="B66" i="5"/>
  <c r="J42" i="5"/>
  <c r="H42" i="5"/>
  <c r="H13" i="5"/>
  <c r="H46" i="5"/>
  <c r="F42" i="5"/>
  <c r="B15" i="5"/>
  <c r="B19" i="5"/>
  <c r="B14" i="5"/>
  <c r="B24" i="5"/>
  <c r="B28" i="5"/>
  <c r="B23" i="5"/>
  <c r="B33" i="5"/>
  <c r="B39" i="5"/>
  <c r="F13" i="5"/>
  <c r="F46" i="5"/>
  <c r="D68" i="5"/>
  <c r="B42" i="5"/>
  <c r="B13" i="5"/>
  <c r="B46" i="5"/>
  <c r="B68" i="5"/>
  <c r="J39" i="5"/>
  <c r="H39" i="5"/>
  <c r="F39" i="5"/>
  <c r="J33" i="5"/>
  <c r="H33" i="5"/>
  <c r="F33" i="5"/>
  <c r="J28" i="5"/>
  <c r="H28" i="5"/>
  <c r="F28" i="5"/>
  <c r="J24" i="5"/>
  <c r="H24" i="5"/>
  <c r="F24" i="5"/>
  <c r="J23" i="5"/>
  <c r="H23" i="5"/>
  <c r="F23" i="5"/>
  <c r="J19" i="5"/>
  <c r="H19" i="5"/>
  <c r="F19" i="5"/>
  <c r="J15" i="5"/>
  <c r="H15" i="5"/>
  <c r="F15" i="5"/>
  <c r="J14" i="5"/>
  <c r="H14" i="5"/>
  <c r="F14" i="5"/>
  <c r="J13" i="5"/>
  <c r="A7" i="5"/>
  <c r="H12" i="5"/>
  <c r="N37" i="4"/>
  <c r="N36" i="4"/>
  <c r="O35" i="4"/>
  <c r="O13" i="4"/>
  <c r="O39" i="4"/>
  <c r="M35" i="4"/>
  <c r="L35" i="4"/>
  <c r="L13" i="4"/>
  <c r="L39" i="4"/>
  <c r="K35" i="4"/>
  <c r="K13" i="4"/>
  <c r="K39" i="4"/>
  <c r="J35" i="4"/>
  <c r="I35" i="4"/>
  <c r="H35" i="4"/>
  <c r="H13" i="4"/>
  <c r="H39" i="4"/>
  <c r="G35" i="4"/>
  <c r="G13" i="4"/>
  <c r="G39" i="4"/>
  <c r="F35" i="4"/>
  <c r="E35" i="4"/>
  <c r="D35" i="4"/>
  <c r="D13" i="4"/>
  <c r="D39" i="4"/>
  <c r="C35" i="4"/>
  <c r="C13" i="4"/>
  <c r="C39" i="4"/>
  <c r="B35" i="4"/>
  <c r="N35" i="4"/>
  <c r="N33" i="4"/>
  <c r="N31" i="4"/>
  <c r="N30" i="4"/>
  <c r="N19" i="4"/>
  <c r="M13" i="4"/>
  <c r="M39" i="4"/>
  <c r="J13" i="4"/>
  <c r="J39" i="4"/>
  <c r="I13" i="4"/>
  <c r="I39" i="4"/>
  <c r="F13" i="4"/>
  <c r="F39" i="4"/>
  <c r="E13" i="4"/>
  <c r="E39" i="4"/>
  <c r="B13" i="4"/>
  <c r="B39" i="4"/>
  <c r="O12" i="4"/>
  <c r="A7" i="4"/>
  <c r="A3" i="4"/>
  <c r="K180" i="3"/>
  <c r="J180" i="3"/>
  <c r="G180" i="3"/>
  <c r="K179" i="3"/>
  <c r="G179" i="3"/>
  <c r="K178" i="3"/>
  <c r="G178" i="3"/>
  <c r="K177" i="3"/>
  <c r="J177" i="3"/>
  <c r="G177" i="3"/>
  <c r="K176" i="3"/>
  <c r="J176" i="3"/>
  <c r="G176" i="3"/>
  <c r="K175" i="3"/>
  <c r="J175" i="3"/>
  <c r="G175" i="3"/>
  <c r="K174" i="3"/>
  <c r="J174" i="3"/>
  <c r="G174" i="3"/>
  <c r="K173" i="3"/>
  <c r="J173" i="3"/>
  <c r="G173" i="3"/>
  <c r="K172" i="3"/>
  <c r="J172" i="3"/>
  <c r="G172" i="3"/>
  <c r="K171" i="3"/>
  <c r="J171" i="3"/>
  <c r="G171" i="3"/>
  <c r="K170" i="3"/>
  <c r="J170" i="3"/>
  <c r="G170" i="3"/>
  <c r="L169" i="3"/>
  <c r="J169" i="3"/>
  <c r="I169" i="3"/>
  <c r="H169" i="3"/>
  <c r="E169" i="3"/>
  <c r="D169" i="3"/>
  <c r="C169" i="3"/>
  <c r="K169" i="3"/>
  <c r="B169" i="3"/>
  <c r="K168" i="3"/>
  <c r="J168" i="3"/>
  <c r="G168" i="3"/>
  <c r="K167" i="3"/>
  <c r="J167" i="3"/>
  <c r="G167" i="3"/>
  <c r="K166" i="3"/>
  <c r="J166" i="3"/>
  <c r="G166" i="3"/>
  <c r="K165" i="3"/>
  <c r="J165" i="3"/>
  <c r="G165" i="3"/>
  <c r="L164" i="3"/>
  <c r="J164" i="3"/>
  <c r="I164" i="3"/>
  <c r="H164" i="3"/>
  <c r="E164" i="3"/>
  <c r="D164" i="3"/>
  <c r="C164" i="3"/>
  <c r="K164" i="3"/>
  <c r="B164" i="3"/>
  <c r="K163" i="3"/>
  <c r="J163" i="3"/>
  <c r="G163" i="3"/>
  <c r="K162" i="3"/>
  <c r="J162" i="3"/>
  <c r="G162" i="3"/>
  <c r="K161" i="3"/>
  <c r="J161" i="3"/>
  <c r="G161" i="3"/>
  <c r="K160" i="3"/>
  <c r="J160" i="3"/>
  <c r="G160" i="3"/>
  <c r="K159" i="3"/>
  <c r="J159" i="3"/>
  <c r="G159" i="3"/>
  <c r="K158" i="3"/>
  <c r="J158" i="3"/>
  <c r="G158" i="3"/>
  <c r="L157" i="3"/>
  <c r="J157" i="3"/>
  <c r="I157" i="3"/>
  <c r="H157" i="3"/>
  <c r="E157" i="3"/>
  <c r="D157" i="3"/>
  <c r="C157" i="3"/>
  <c r="K157" i="3"/>
  <c r="B157" i="3"/>
  <c r="K156" i="3"/>
  <c r="J156" i="3"/>
  <c r="G156" i="3"/>
  <c r="K155" i="3"/>
  <c r="J155" i="3"/>
  <c r="G155" i="3"/>
  <c r="K154" i="3"/>
  <c r="J154" i="3"/>
  <c r="G154" i="3"/>
  <c r="K153" i="3"/>
  <c r="J153" i="3"/>
  <c r="G153" i="3"/>
  <c r="K152" i="3"/>
  <c r="J152" i="3"/>
  <c r="G152" i="3"/>
  <c r="L151" i="3"/>
  <c r="J151" i="3"/>
  <c r="I151" i="3"/>
  <c r="H151" i="3"/>
  <c r="E151" i="3"/>
  <c r="D151" i="3"/>
  <c r="C151" i="3"/>
  <c r="K151" i="3"/>
  <c r="B151" i="3"/>
  <c r="K150" i="3"/>
  <c r="J150" i="3"/>
  <c r="G150" i="3"/>
  <c r="K149" i="3"/>
  <c r="J149" i="3"/>
  <c r="G149" i="3"/>
  <c r="K148" i="3"/>
  <c r="J148" i="3"/>
  <c r="G148" i="3"/>
  <c r="L147" i="3"/>
  <c r="J147" i="3"/>
  <c r="I147" i="3"/>
  <c r="H147" i="3"/>
  <c r="C147" i="3"/>
  <c r="E147" i="3"/>
  <c r="G147" i="3"/>
  <c r="D147" i="3"/>
  <c r="K147" i="3"/>
  <c r="B147" i="3"/>
  <c r="K146" i="3"/>
  <c r="J146" i="3"/>
  <c r="G146" i="3"/>
  <c r="K145" i="3"/>
  <c r="J145" i="3"/>
  <c r="G145" i="3"/>
  <c r="K144" i="3"/>
  <c r="J144" i="3"/>
  <c r="G144" i="3"/>
  <c r="K143" i="3"/>
  <c r="J143" i="3"/>
  <c r="G143" i="3"/>
  <c r="K142" i="3"/>
  <c r="J142" i="3"/>
  <c r="G142" i="3"/>
  <c r="K141" i="3"/>
  <c r="J141" i="3"/>
  <c r="G141" i="3"/>
  <c r="L140" i="3"/>
  <c r="J140" i="3"/>
  <c r="I140" i="3"/>
  <c r="H140" i="3"/>
  <c r="E140" i="3"/>
  <c r="D140" i="3"/>
  <c r="C140" i="3"/>
  <c r="K140" i="3"/>
  <c r="B140" i="3"/>
  <c r="K139" i="3"/>
  <c r="J139" i="3"/>
  <c r="G139" i="3"/>
  <c r="K138" i="3"/>
  <c r="J138" i="3"/>
  <c r="G138" i="3"/>
  <c r="K137" i="3"/>
  <c r="J137" i="3"/>
  <c r="G137" i="3"/>
  <c r="K136" i="3"/>
  <c r="J136" i="3"/>
  <c r="G136" i="3"/>
  <c r="K135" i="3"/>
  <c r="J135" i="3"/>
  <c r="G135" i="3"/>
  <c r="K134" i="3"/>
  <c r="J134" i="3"/>
  <c r="G134" i="3"/>
  <c r="L133" i="3"/>
  <c r="K133" i="3"/>
  <c r="J133" i="3"/>
  <c r="G133" i="3"/>
  <c r="K132" i="3"/>
  <c r="J132" i="3"/>
  <c r="G132" i="3"/>
  <c r="K131" i="3"/>
  <c r="J131" i="3"/>
  <c r="G131" i="3"/>
  <c r="L130" i="3"/>
  <c r="J130" i="3"/>
  <c r="I130" i="3"/>
  <c r="H130" i="3"/>
  <c r="E130" i="3"/>
  <c r="D130" i="3"/>
  <c r="C130" i="3"/>
  <c r="K130" i="3"/>
  <c r="B130" i="3"/>
  <c r="K129" i="3"/>
  <c r="J129" i="3"/>
  <c r="G129" i="3"/>
  <c r="K126" i="3"/>
  <c r="J126" i="3"/>
  <c r="G126" i="3"/>
  <c r="K125" i="3"/>
  <c r="J125" i="3"/>
  <c r="G125" i="3"/>
  <c r="K124" i="3"/>
  <c r="J124" i="3"/>
  <c r="G124" i="3"/>
  <c r="L123" i="3"/>
  <c r="K123" i="3"/>
  <c r="J123" i="3"/>
  <c r="G123" i="3"/>
  <c r="K122" i="3"/>
  <c r="J122" i="3"/>
  <c r="G122" i="3"/>
  <c r="K121" i="3"/>
  <c r="J121" i="3"/>
  <c r="G121" i="3"/>
  <c r="K120" i="3"/>
  <c r="J120" i="3"/>
  <c r="G120" i="3"/>
  <c r="K119" i="3"/>
  <c r="J119" i="3"/>
  <c r="G119" i="3"/>
  <c r="L118" i="3"/>
  <c r="K118" i="3"/>
  <c r="J118" i="3"/>
  <c r="G118" i="3"/>
  <c r="K117" i="3"/>
  <c r="J117" i="3"/>
  <c r="G117" i="3"/>
  <c r="K116" i="3"/>
  <c r="J116" i="3"/>
  <c r="G116" i="3"/>
  <c r="K115" i="3"/>
  <c r="J115" i="3"/>
  <c r="G115" i="3"/>
  <c r="K114" i="3"/>
  <c r="J114" i="3"/>
  <c r="G114" i="3"/>
  <c r="K113" i="3"/>
  <c r="J113" i="3"/>
  <c r="G113" i="3"/>
  <c r="K112" i="3"/>
  <c r="J112" i="3"/>
  <c r="G112" i="3"/>
  <c r="L111" i="3"/>
  <c r="K111" i="3"/>
  <c r="J111" i="3"/>
  <c r="G111" i="3"/>
  <c r="K110" i="3"/>
  <c r="J110" i="3"/>
  <c r="G110" i="3"/>
  <c r="K109" i="3"/>
  <c r="J109" i="3"/>
  <c r="G109" i="3"/>
  <c r="K108" i="3"/>
  <c r="J108" i="3"/>
  <c r="G108" i="3"/>
  <c r="L107" i="3"/>
  <c r="K107" i="3"/>
  <c r="J107" i="3"/>
  <c r="G107" i="3"/>
  <c r="K106" i="3"/>
  <c r="J106" i="3"/>
  <c r="G106" i="3"/>
  <c r="K105" i="3"/>
  <c r="J105" i="3"/>
  <c r="G105" i="3"/>
  <c r="K104" i="3"/>
  <c r="J104" i="3"/>
  <c r="G104" i="3"/>
  <c r="L103" i="3"/>
  <c r="K103" i="3"/>
  <c r="J103" i="3"/>
  <c r="G103" i="3"/>
  <c r="K102" i="3"/>
  <c r="J102" i="3"/>
  <c r="G102" i="3"/>
  <c r="K101" i="3"/>
  <c r="J101" i="3"/>
  <c r="G101" i="3"/>
  <c r="K100" i="3"/>
  <c r="J100" i="3"/>
  <c r="G100" i="3"/>
  <c r="K99" i="3"/>
  <c r="J99" i="3"/>
  <c r="G99" i="3"/>
  <c r="L98" i="3"/>
  <c r="K98" i="3"/>
  <c r="J98" i="3"/>
  <c r="G98" i="3"/>
  <c r="K97" i="3"/>
  <c r="J97" i="3"/>
  <c r="G97" i="3"/>
  <c r="K96" i="3"/>
  <c r="J96" i="3"/>
  <c r="G96" i="3"/>
  <c r="K95" i="3"/>
  <c r="J95" i="3"/>
  <c r="G95" i="3"/>
  <c r="K94" i="3"/>
  <c r="J94" i="3"/>
  <c r="G94" i="3"/>
  <c r="L93" i="3"/>
  <c r="K93" i="3"/>
  <c r="J93" i="3"/>
  <c r="G93" i="3"/>
  <c r="K92" i="3"/>
  <c r="J92" i="3"/>
  <c r="G92" i="3"/>
  <c r="K91" i="3"/>
  <c r="J91" i="3"/>
  <c r="G91" i="3"/>
  <c r="K90" i="3"/>
  <c r="J90" i="3"/>
  <c r="G90" i="3"/>
  <c r="L89" i="3"/>
  <c r="K89" i="3"/>
  <c r="J89" i="3"/>
  <c r="G89" i="3"/>
  <c r="K88" i="3"/>
  <c r="J88" i="3"/>
  <c r="G88" i="3"/>
  <c r="K86" i="3"/>
  <c r="J86" i="3"/>
  <c r="G86" i="3"/>
  <c r="K85" i="3"/>
  <c r="J85" i="3"/>
  <c r="G85" i="3"/>
  <c r="K84" i="3"/>
  <c r="J84" i="3"/>
  <c r="G84" i="3"/>
  <c r="K83" i="3"/>
  <c r="J83" i="3"/>
  <c r="G83" i="3"/>
  <c r="K82" i="3"/>
  <c r="J82" i="3"/>
  <c r="G82" i="3"/>
  <c r="K81" i="3"/>
  <c r="J81" i="3"/>
  <c r="G81" i="3"/>
  <c r="K80" i="3"/>
  <c r="J80" i="3"/>
  <c r="G80" i="3"/>
  <c r="L79" i="3"/>
  <c r="K79" i="3"/>
  <c r="J79" i="3"/>
  <c r="G79" i="3"/>
  <c r="K78" i="3"/>
  <c r="J78" i="3"/>
  <c r="G78" i="3"/>
  <c r="K77" i="3"/>
  <c r="J77" i="3"/>
  <c r="G77" i="3"/>
  <c r="K76" i="3"/>
  <c r="J76" i="3"/>
  <c r="G76" i="3"/>
  <c r="K75" i="3"/>
  <c r="J75" i="3"/>
  <c r="G75" i="3"/>
  <c r="K74" i="3"/>
  <c r="J74" i="3"/>
  <c r="G74" i="3"/>
  <c r="L73" i="3"/>
  <c r="K73" i="3"/>
  <c r="J73" i="3"/>
  <c r="G73" i="3"/>
  <c r="K72" i="3"/>
  <c r="J72" i="3"/>
  <c r="G72" i="3"/>
  <c r="K71" i="3"/>
  <c r="J71" i="3"/>
  <c r="G71" i="3"/>
  <c r="K70" i="3"/>
  <c r="J70" i="3"/>
  <c r="G70" i="3"/>
  <c r="K69" i="3"/>
  <c r="J69" i="3"/>
  <c r="G69" i="3"/>
  <c r="K68" i="3"/>
  <c r="J68" i="3"/>
  <c r="G68" i="3"/>
  <c r="K67" i="3"/>
  <c r="J67" i="3"/>
  <c r="G67" i="3"/>
  <c r="K66" i="3"/>
  <c r="J66" i="3"/>
  <c r="G66" i="3"/>
  <c r="L65" i="3"/>
  <c r="K65" i="3"/>
  <c r="J65" i="3"/>
  <c r="G65" i="3"/>
  <c r="K64" i="3"/>
  <c r="J64" i="3"/>
  <c r="G64" i="3"/>
  <c r="K63" i="3"/>
  <c r="J63" i="3"/>
  <c r="G63" i="3"/>
  <c r="K62" i="3"/>
  <c r="J62" i="3"/>
  <c r="G62" i="3"/>
  <c r="K61" i="3"/>
  <c r="J61" i="3"/>
  <c r="G61" i="3"/>
  <c r="K60" i="3"/>
  <c r="J60" i="3"/>
  <c r="G60" i="3"/>
  <c r="L59" i="3"/>
  <c r="K59" i="3"/>
  <c r="J59" i="3"/>
  <c r="G59" i="3"/>
  <c r="K58" i="3"/>
  <c r="J58" i="3"/>
  <c r="G58" i="3"/>
  <c r="K57" i="3"/>
  <c r="J57" i="3"/>
  <c r="G57" i="3"/>
  <c r="K56" i="3"/>
  <c r="J56" i="3"/>
  <c r="G56" i="3"/>
  <c r="K55" i="3"/>
  <c r="J55" i="3"/>
  <c r="G55" i="3"/>
  <c r="K54" i="3"/>
  <c r="J54" i="3"/>
  <c r="G54" i="3"/>
  <c r="L53" i="3"/>
  <c r="K53" i="3"/>
  <c r="J53" i="3"/>
  <c r="G53" i="3"/>
  <c r="K52" i="3"/>
  <c r="J52" i="3"/>
  <c r="G52" i="3"/>
  <c r="K51" i="3"/>
  <c r="J51" i="3"/>
  <c r="G51" i="3"/>
  <c r="K50" i="3"/>
  <c r="J50" i="3"/>
  <c r="G50" i="3"/>
  <c r="L49" i="3"/>
  <c r="K49" i="3"/>
  <c r="J49" i="3"/>
  <c r="G49" i="3"/>
  <c r="K48" i="3"/>
  <c r="J48" i="3"/>
  <c r="G48" i="3"/>
  <c r="K47" i="3"/>
  <c r="J47" i="3"/>
  <c r="G47" i="3"/>
  <c r="K46" i="3"/>
  <c r="J46" i="3"/>
  <c r="G46" i="3"/>
  <c r="K45" i="3"/>
  <c r="J45" i="3"/>
  <c r="G45" i="3"/>
  <c r="L44" i="3"/>
  <c r="K44" i="3"/>
  <c r="J44" i="3"/>
  <c r="G44" i="3"/>
  <c r="K43" i="3"/>
  <c r="J43" i="3"/>
  <c r="G43" i="3"/>
  <c r="K42" i="3"/>
  <c r="J42" i="3"/>
  <c r="G42" i="3"/>
  <c r="K41" i="3"/>
  <c r="J41" i="3"/>
  <c r="G41" i="3"/>
  <c r="K40" i="3"/>
  <c r="J40" i="3"/>
  <c r="G40" i="3"/>
  <c r="L39" i="3"/>
  <c r="K39" i="3"/>
  <c r="J39" i="3"/>
  <c r="G39" i="3"/>
  <c r="K38" i="3"/>
  <c r="J38" i="3"/>
  <c r="G38" i="3"/>
  <c r="K37" i="3"/>
  <c r="J37" i="3"/>
  <c r="G37" i="3"/>
  <c r="K36" i="3"/>
  <c r="J36" i="3"/>
  <c r="G36" i="3"/>
  <c r="K35" i="3"/>
  <c r="J35" i="3"/>
  <c r="G35" i="3"/>
  <c r="K34" i="3"/>
  <c r="J34" i="3"/>
  <c r="G34" i="3"/>
  <c r="K33" i="3"/>
  <c r="J33" i="3"/>
  <c r="G33" i="3"/>
  <c r="K32" i="3"/>
  <c r="J32" i="3"/>
  <c r="G32" i="3"/>
  <c r="K31" i="3"/>
  <c r="J31" i="3"/>
  <c r="G31" i="3"/>
  <c r="K30" i="3"/>
  <c r="J30" i="3"/>
  <c r="G30" i="3"/>
  <c r="K29" i="3"/>
  <c r="J29" i="3"/>
  <c r="G29" i="3"/>
  <c r="K28" i="3"/>
  <c r="J28" i="3"/>
  <c r="G28" i="3"/>
  <c r="K27" i="3"/>
  <c r="J27" i="3"/>
  <c r="G27" i="3"/>
  <c r="L26" i="3"/>
  <c r="K26" i="3"/>
  <c r="J26" i="3"/>
  <c r="G26" i="3"/>
  <c r="K25" i="3"/>
  <c r="J25" i="3"/>
  <c r="G25" i="3"/>
  <c r="K24" i="3"/>
  <c r="J24" i="3"/>
  <c r="G24" i="3"/>
  <c r="K23" i="3"/>
  <c r="J23" i="3"/>
  <c r="G23" i="3"/>
  <c r="L22" i="3"/>
  <c r="K22" i="3"/>
  <c r="J22" i="3"/>
  <c r="G22" i="3"/>
  <c r="K21" i="3"/>
  <c r="J21" i="3"/>
  <c r="G21" i="3"/>
  <c r="K20" i="3"/>
  <c r="J20" i="3"/>
  <c r="G20" i="3"/>
  <c r="K19" i="3"/>
  <c r="J19" i="3"/>
  <c r="G19" i="3"/>
  <c r="L18" i="3"/>
  <c r="K18" i="3"/>
  <c r="J18" i="3"/>
  <c r="G18" i="3"/>
  <c r="K17" i="3"/>
  <c r="J17" i="3"/>
  <c r="G17" i="3"/>
  <c r="K16" i="3"/>
  <c r="J16" i="3"/>
  <c r="G16" i="3"/>
  <c r="K15" i="3"/>
  <c r="J15" i="3"/>
  <c r="G15" i="3"/>
  <c r="L14" i="3"/>
  <c r="K14" i="3"/>
  <c r="J14" i="3"/>
  <c r="G14" i="3"/>
  <c r="L13" i="3"/>
  <c r="L181" i="3"/>
  <c r="I13" i="3"/>
  <c r="I181" i="3"/>
  <c r="J13" i="3"/>
  <c r="H13" i="3"/>
  <c r="H181" i="3"/>
  <c r="E13" i="3"/>
  <c r="E181" i="3"/>
  <c r="D13" i="3"/>
  <c r="D181" i="3"/>
  <c r="C13" i="3"/>
  <c r="C181" i="3"/>
  <c r="B13" i="3"/>
  <c r="B181" i="3"/>
  <c r="A7" i="3"/>
  <c r="A3" i="3"/>
  <c r="I201" i="2"/>
  <c r="F201" i="2"/>
  <c r="I200" i="2"/>
  <c r="F200" i="2"/>
  <c r="I199" i="2"/>
  <c r="F199" i="2"/>
  <c r="K198" i="2"/>
  <c r="J198" i="2"/>
  <c r="H198" i="2"/>
  <c r="G198" i="2"/>
  <c r="C198" i="2"/>
  <c r="E198" i="2"/>
  <c r="F198" i="2"/>
  <c r="D198" i="2"/>
  <c r="I198" i="2"/>
  <c r="B198" i="2"/>
  <c r="I197" i="2"/>
  <c r="F197" i="2"/>
  <c r="I196" i="2"/>
  <c r="F196" i="2"/>
  <c r="I195" i="2"/>
  <c r="F195" i="2"/>
  <c r="K194" i="2"/>
  <c r="K193" i="2"/>
  <c r="K107" i="2"/>
  <c r="J194" i="2"/>
  <c r="J193" i="2"/>
  <c r="J107" i="2"/>
  <c r="H194" i="2"/>
  <c r="G194" i="2"/>
  <c r="G193" i="2"/>
  <c r="G107" i="2"/>
  <c r="G108" i="2"/>
  <c r="C194" i="2"/>
  <c r="E194" i="2"/>
  <c r="F194" i="2"/>
  <c r="D194" i="2"/>
  <c r="I194" i="2"/>
  <c r="B194" i="2"/>
  <c r="B193" i="2"/>
  <c r="B107" i="2"/>
  <c r="B108" i="2"/>
  <c r="H193" i="2"/>
  <c r="E193" i="2"/>
  <c r="D193" i="2"/>
  <c r="L188" i="2"/>
  <c r="K188" i="2"/>
  <c r="H188" i="2"/>
  <c r="L187" i="2"/>
  <c r="K187" i="2"/>
  <c r="H187" i="2"/>
  <c r="L186" i="2"/>
  <c r="K186" i="2"/>
  <c r="H186" i="2"/>
  <c r="L185" i="2"/>
  <c r="K185" i="2"/>
  <c r="H185" i="2"/>
  <c r="L184" i="2"/>
  <c r="K184" i="2"/>
  <c r="H184" i="2"/>
  <c r="I183" i="2"/>
  <c r="F183" i="2"/>
  <c r="D183" i="2"/>
  <c r="H183" i="2"/>
  <c r="B183" i="2"/>
  <c r="L182" i="2"/>
  <c r="K182" i="2"/>
  <c r="H182" i="2"/>
  <c r="L181" i="2"/>
  <c r="K181" i="2"/>
  <c r="H181" i="2"/>
  <c r="L180" i="2"/>
  <c r="K180" i="2"/>
  <c r="H180" i="2"/>
  <c r="L179" i="2"/>
  <c r="K179" i="2"/>
  <c r="H179" i="2"/>
  <c r="L178" i="2"/>
  <c r="K178" i="2"/>
  <c r="H178" i="2"/>
  <c r="L177" i="2"/>
  <c r="K177" i="2"/>
  <c r="H177" i="2"/>
  <c r="L176" i="2"/>
  <c r="K176" i="2"/>
  <c r="H176" i="2"/>
  <c r="I175" i="2"/>
  <c r="F175" i="2"/>
  <c r="D175" i="2"/>
  <c r="H175" i="2"/>
  <c r="B175" i="2"/>
  <c r="L174" i="2"/>
  <c r="K174" i="2"/>
  <c r="H174" i="2"/>
  <c r="L173" i="2"/>
  <c r="K173" i="2"/>
  <c r="H173" i="2"/>
  <c r="L172" i="2"/>
  <c r="K172" i="2"/>
  <c r="H172" i="2"/>
  <c r="I171" i="2"/>
  <c r="F171" i="2"/>
  <c r="D171" i="2"/>
  <c r="H171" i="2"/>
  <c r="B171" i="2"/>
  <c r="L170" i="2"/>
  <c r="K170" i="2"/>
  <c r="H170" i="2"/>
  <c r="L169" i="2"/>
  <c r="K169" i="2"/>
  <c r="H169" i="2"/>
  <c r="I168" i="2"/>
  <c r="F168" i="2"/>
  <c r="F167" i="2"/>
  <c r="D168" i="2"/>
  <c r="K168" i="2"/>
  <c r="B168" i="2"/>
  <c r="I167" i="2"/>
  <c r="B167" i="2"/>
  <c r="L166" i="2"/>
  <c r="K166" i="2"/>
  <c r="H166" i="2"/>
  <c r="L165" i="2"/>
  <c r="K165" i="2"/>
  <c r="H165" i="2"/>
  <c r="L164" i="2"/>
  <c r="K164" i="2"/>
  <c r="H164" i="2"/>
  <c r="L163" i="2"/>
  <c r="K163" i="2"/>
  <c r="H163" i="2"/>
  <c r="L162" i="2"/>
  <c r="K162" i="2"/>
  <c r="H162" i="2"/>
  <c r="D161" i="2"/>
  <c r="I161" i="2"/>
  <c r="L161" i="2"/>
  <c r="H161" i="2"/>
  <c r="F161" i="2"/>
  <c r="K161" i="2"/>
  <c r="B161" i="2"/>
  <c r="L160" i="2"/>
  <c r="K160" i="2"/>
  <c r="H160" i="2"/>
  <c r="L159" i="2"/>
  <c r="K159" i="2"/>
  <c r="H159" i="2"/>
  <c r="L158" i="2"/>
  <c r="K158" i="2"/>
  <c r="H158" i="2"/>
  <c r="L157" i="2"/>
  <c r="K157" i="2"/>
  <c r="H157" i="2"/>
  <c r="L156" i="2"/>
  <c r="K156" i="2"/>
  <c r="H156" i="2"/>
  <c r="L155" i="2"/>
  <c r="K155" i="2"/>
  <c r="H155" i="2"/>
  <c r="I154" i="2"/>
  <c r="D154" i="2"/>
  <c r="H154" i="2"/>
  <c r="F154" i="2"/>
  <c r="L154" i="2"/>
  <c r="B154" i="2"/>
  <c r="L153" i="2"/>
  <c r="K153" i="2"/>
  <c r="H153" i="2"/>
  <c r="L152" i="2"/>
  <c r="K152" i="2"/>
  <c r="H152" i="2"/>
  <c r="L151" i="2"/>
  <c r="K151" i="2"/>
  <c r="H151" i="2"/>
  <c r="L150" i="2"/>
  <c r="K150" i="2"/>
  <c r="H150" i="2"/>
  <c r="L149" i="2"/>
  <c r="K149" i="2"/>
  <c r="H149" i="2"/>
  <c r="I148" i="2"/>
  <c r="F148" i="2"/>
  <c r="D148" i="2"/>
  <c r="K148" i="2"/>
  <c r="B148" i="2"/>
  <c r="L147" i="2"/>
  <c r="K147" i="2"/>
  <c r="H147" i="2"/>
  <c r="L146" i="2"/>
  <c r="K146" i="2"/>
  <c r="H146" i="2"/>
  <c r="L145" i="2"/>
  <c r="K145" i="2"/>
  <c r="H145" i="2"/>
  <c r="I144" i="2"/>
  <c r="F144" i="2"/>
  <c r="D144" i="2"/>
  <c r="K144" i="2"/>
  <c r="B144" i="2"/>
  <c r="L143" i="2"/>
  <c r="K143" i="2"/>
  <c r="H143" i="2"/>
  <c r="L142" i="2"/>
  <c r="K142" i="2"/>
  <c r="H142" i="2"/>
  <c r="L141" i="2"/>
  <c r="K141" i="2"/>
  <c r="H141" i="2"/>
  <c r="L140" i="2"/>
  <c r="K140" i="2"/>
  <c r="H140" i="2"/>
  <c r="L139" i="2"/>
  <c r="K139" i="2"/>
  <c r="H139" i="2"/>
  <c r="L138" i="2"/>
  <c r="K138" i="2"/>
  <c r="H138" i="2"/>
  <c r="L137" i="2"/>
  <c r="K137" i="2"/>
  <c r="H137" i="2"/>
  <c r="I136" i="2"/>
  <c r="F136" i="2"/>
  <c r="D136" i="2"/>
  <c r="K136" i="2"/>
  <c r="B136" i="2"/>
  <c r="L135" i="2"/>
  <c r="K135" i="2"/>
  <c r="H135" i="2"/>
  <c r="L134" i="2"/>
  <c r="K134" i="2"/>
  <c r="H134" i="2"/>
  <c r="L133" i="2"/>
  <c r="K133" i="2"/>
  <c r="H133" i="2"/>
  <c r="I132" i="2"/>
  <c r="F132" i="2"/>
  <c r="D132" i="2"/>
  <c r="K132" i="2"/>
  <c r="B132" i="2"/>
  <c r="L131" i="2"/>
  <c r="K131" i="2"/>
  <c r="H131" i="2"/>
  <c r="L130" i="2"/>
  <c r="K130" i="2"/>
  <c r="H130" i="2"/>
  <c r="L129" i="2"/>
  <c r="K129" i="2"/>
  <c r="H129" i="2"/>
  <c r="I128" i="2"/>
  <c r="F128" i="2"/>
  <c r="F127" i="2"/>
  <c r="F126" i="2"/>
  <c r="F76" i="2"/>
  <c r="D128" i="2"/>
  <c r="K128" i="2"/>
  <c r="B128" i="2"/>
  <c r="I127" i="2"/>
  <c r="I126" i="2"/>
  <c r="I76" i="2"/>
  <c r="B127" i="2"/>
  <c r="B126" i="2"/>
  <c r="B76" i="2"/>
  <c r="I119" i="2"/>
  <c r="F119" i="2"/>
  <c r="I115" i="2"/>
  <c r="F115" i="2"/>
  <c r="I114" i="2"/>
  <c r="F114" i="2"/>
  <c r="K113" i="2"/>
  <c r="J113" i="2"/>
  <c r="H113" i="2"/>
  <c r="C113" i="2"/>
  <c r="I113" i="2"/>
  <c r="G113" i="2"/>
  <c r="E113" i="2"/>
  <c r="D113" i="2"/>
  <c r="F113" i="2"/>
  <c r="B113" i="2"/>
  <c r="I112" i="2"/>
  <c r="I111" i="2"/>
  <c r="I110" i="2"/>
  <c r="I109" i="2"/>
  <c r="F112" i="2"/>
  <c r="F111" i="2"/>
  <c r="K110" i="2"/>
  <c r="K109" i="2"/>
  <c r="K116" i="2"/>
  <c r="J110" i="2"/>
  <c r="J109" i="2"/>
  <c r="H110" i="2"/>
  <c r="G110" i="2"/>
  <c r="G109" i="2"/>
  <c r="F110" i="2"/>
  <c r="F109" i="2"/>
  <c r="E110" i="2"/>
  <c r="D110" i="2"/>
  <c r="C110" i="2"/>
  <c r="C109" i="2"/>
  <c r="B110" i="2"/>
  <c r="B109" i="2"/>
  <c r="H109" i="2"/>
  <c r="E109" i="2"/>
  <c r="D109" i="2"/>
  <c r="E107" i="2"/>
  <c r="E108" i="2"/>
  <c r="E116" i="2"/>
  <c r="H107" i="2"/>
  <c r="H108" i="2"/>
  <c r="H116" i="2"/>
  <c r="D107" i="2"/>
  <c r="D108" i="2"/>
  <c r="D116" i="2"/>
  <c r="D118" i="2"/>
  <c r="F106" i="2"/>
  <c r="F105" i="2"/>
  <c r="F104" i="2"/>
  <c r="F103" i="2"/>
  <c r="K102" i="2"/>
  <c r="J102" i="2"/>
  <c r="C102" i="2"/>
  <c r="H102" i="2"/>
  <c r="I102" i="2"/>
  <c r="G102" i="2"/>
  <c r="E102" i="2"/>
  <c r="F102" i="2"/>
  <c r="D102" i="2"/>
  <c r="B102" i="2"/>
  <c r="I101" i="2"/>
  <c r="F101" i="2"/>
  <c r="F100" i="2"/>
  <c r="I99" i="2"/>
  <c r="F99" i="2"/>
  <c r="F98" i="2"/>
  <c r="F97" i="2"/>
  <c r="K98" i="2"/>
  <c r="J98" i="2"/>
  <c r="J97" i="2"/>
  <c r="K97" i="2"/>
  <c r="L84" i="2"/>
  <c r="K84" i="2"/>
  <c r="H84" i="2"/>
  <c r="L83" i="2"/>
  <c r="K83" i="2"/>
  <c r="H83" i="2"/>
  <c r="D82" i="2"/>
  <c r="I82" i="2"/>
  <c r="L82" i="2"/>
  <c r="H82" i="2"/>
  <c r="F82" i="2"/>
  <c r="K82" i="2"/>
  <c r="B82" i="2"/>
  <c r="L81" i="2"/>
  <c r="K81" i="2"/>
  <c r="H81" i="2"/>
  <c r="L80" i="2"/>
  <c r="K80" i="2"/>
  <c r="H80" i="2"/>
  <c r="I79" i="2"/>
  <c r="I78" i="2"/>
  <c r="D79" i="2"/>
  <c r="H79" i="2"/>
  <c r="F79" i="2"/>
  <c r="L79" i="2"/>
  <c r="B79" i="2"/>
  <c r="B78" i="2"/>
  <c r="F78" i="2"/>
  <c r="L75" i="2"/>
  <c r="K75" i="2"/>
  <c r="H75" i="2"/>
  <c r="L74" i="2"/>
  <c r="K74" i="2"/>
  <c r="H74" i="2"/>
  <c r="L73" i="2"/>
  <c r="K73" i="2"/>
  <c r="H73" i="2"/>
  <c r="L72" i="2"/>
  <c r="K72" i="2"/>
  <c r="H72" i="2"/>
  <c r="L71" i="2"/>
  <c r="K71" i="2"/>
  <c r="H71" i="2"/>
  <c r="I70" i="2"/>
  <c r="F70" i="2"/>
  <c r="D70" i="2"/>
  <c r="H70" i="2"/>
  <c r="B70" i="2"/>
  <c r="L69" i="2"/>
  <c r="K69" i="2"/>
  <c r="H69" i="2"/>
  <c r="L68" i="2"/>
  <c r="K68" i="2"/>
  <c r="H68" i="2"/>
  <c r="L67" i="2"/>
  <c r="K67" i="2"/>
  <c r="H67" i="2"/>
  <c r="L66" i="2"/>
  <c r="K66" i="2"/>
  <c r="H66" i="2"/>
  <c r="L65" i="2"/>
  <c r="K65" i="2"/>
  <c r="H65" i="2"/>
  <c r="L64" i="2"/>
  <c r="K64" i="2"/>
  <c r="H64" i="2"/>
  <c r="L63" i="2"/>
  <c r="K63" i="2"/>
  <c r="H63" i="2"/>
  <c r="I62" i="2"/>
  <c r="F62" i="2"/>
  <c r="D62" i="2"/>
  <c r="H62" i="2"/>
  <c r="B62" i="2"/>
  <c r="L61" i="2"/>
  <c r="K61" i="2"/>
  <c r="H61" i="2"/>
  <c r="L60" i="2"/>
  <c r="K60" i="2"/>
  <c r="H60" i="2"/>
  <c r="L59" i="2"/>
  <c r="K59" i="2"/>
  <c r="H59" i="2"/>
  <c r="I58" i="2"/>
  <c r="F58" i="2"/>
  <c r="D58" i="2"/>
  <c r="H58" i="2"/>
  <c r="B58" i="2"/>
  <c r="L57" i="2"/>
  <c r="K57" i="2"/>
  <c r="H57" i="2"/>
  <c r="L56" i="2"/>
  <c r="K56" i="2"/>
  <c r="H56" i="2"/>
  <c r="I55" i="2"/>
  <c r="F55" i="2"/>
  <c r="F54" i="2"/>
  <c r="D55" i="2"/>
  <c r="K55" i="2"/>
  <c r="B55" i="2"/>
  <c r="I54" i="2"/>
  <c r="D54" i="2"/>
  <c r="B54" i="2"/>
  <c r="L53" i="2"/>
  <c r="K53" i="2"/>
  <c r="H53" i="2"/>
  <c r="L52" i="2"/>
  <c r="K52" i="2"/>
  <c r="H52" i="2"/>
  <c r="L51" i="2"/>
  <c r="K51" i="2"/>
  <c r="H51" i="2"/>
  <c r="L50" i="2"/>
  <c r="K50" i="2"/>
  <c r="H50" i="2"/>
  <c r="L49" i="2"/>
  <c r="K49" i="2"/>
  <c r="H49" i="2"/>
  <c r="D48" i="2"/>
  <c r="I48" i="2"/>
  <c r="L48" i="2"/>
  <c r="F48" i="2"/>
  <c r="H48" i="2"/>
  <c r="K48" i="2"/>
  <c r="B48" i="2"/>
  <c r="L47" i="2"/>
  <c r="K47" i="2"/>
  <c r="H47" i="2"/>
  <c r="L46" i="2"/>
  <c r="K46" i="2"/>
  <c r="H46" i="2"/>
  <c r="L45" i="2"/>
  <c r="K45" i="2"/>
  <c r="H45" i="2"/>
  <c r="L44" i="2"/>
  <c r="K44" i="2"/>
  <c r="H44" i="2"/>
  <c r="L43" i="2"/>
  <c r="K43" i="2"/>
  <c r="H43" i="2"/>
  <c r="L42" i="2"/>
  <c r="K42" i="2"/>
  <c r="H42" i="2"/>
  <c r="I41" i="2"/>
  <c r="D41" i="2"/>
  <c r="F41" i="2"/>
  <c r="H41" i="2"/>
  <c r="K41" i="2"/>
  <c r="B41" i="2"/>
  <c r="L40" i="2"/>
  <c r="K40" i="2"/>
  <c r="H40" i="2"/>
  <c r="L39" i="2"/>
  <c r="K39" i="2"/>
  <c r="H39" i="2"/>
  <c r="L38" i="2"/>
  <c r="K38" i="2"/>
  <c r="H38" i="2"/>
  <c r="L37" i="2"/>
  <c r="K37" i="2"/>
  <c r="H37" i="2"/>
  <c r="L36" i="2"/>
  <c r="K36" i="2"/>
  <c r="H36" i="2"/>
  <c r="L35" i="2"/>
  <c r="K35" i="2"/>
  <c r="H35" i="2"/>
  <c r="L34" i="2"/>
  <c r="K34" i="2"/>
  <c r="H34" i="2"/>
  <c r="L33" i="2"/>
  <c r="K33" i="2"/>
  <c r="H33" i="2"/>
  <c r="L32" i="2"/>
  <c r="K32" i="2"/>
  <c r="H32" i="2"/>
  <c r="I31" i="2"/>
  <c r="F31" i="2"/>
  <c r="D31" i="2"/>
  <c r="H31" i="2"/>
  <c r="B31" i="2"/>
  <c r="L30" i="2"/>
  <c r="K30" i="2"/>
  <c r="H30" i="2"/>
  <c r="L29" i="2"/>
  <c r="K29" i="2"/>
  <c r="H29" i="2"/>
  <c r="L28" i="2"/>
  <c r="K28" i="2"/>
  <c r="H28" i="2"/>
  <c r="L27" i="2"/>
  <c r="K27" i="2"/>
  <c r="H27" i="2"/>
  <c r="L26" i="2"/>
  <c r="K26" i="2"/>
  <c r="H26" i="2"/>
  <c r="L25" i="2"/>
  <c r="K25" i="2"/>
  <c r="H25" i="2"/>
  <c r="L24" i="2"/>
  <c r="K24" i="2"/>
  <c r="H24" i="2"/>
  <c r="I23" i="2"/>
  <c r="F23" i="2"/>
  <c r="D23" i="2"/>
  <c r="H23" i="2"/>
  <c r="B23" i="2"/>
  <c r="L22" i="2"/>
  <c r="K22" i="2"/>
  <c r="H22" i="2"/>
  <c r="L21" i="2"/>
  <c r="K21" i="2"/>
  <c r="H21" i="2"/>
  <c r="L20" i="2"/>
  <c r="K20" i="2"/>
  <c r="H20" i="2"/>
  <c r="I19" i="2"/>
  <c r="F19" i="2"/>
  <c r="D19" i="2"/>
  <c r="H19" i="2"/>
  <c r="B19" i="2"/>
  <c r="L18" i="2"/>
  <c r="K18" i="2"/>
  <c r="H18" i="2"/>
  <c r="L17" i="2"/>
  <c r="K17" i="2"/>
  <c r="H17" i="2"/>
  <c r="L16" i="2"/>
  <c r="K16" i="2"/>
  <c r="H16" i="2"/>
  <c r="I15" i="2"/>
  <c r="F15" i="2"/>
  <c r="F14" i="2"/>
  <c r="F13" i="2"/>
  <c r="F77" i="2"/>
  <c r="F85" i="2"/>
  <c r="F87" i="2"/>
  <c r="D15" i="2"/>
  <c r="H15" i="2"/>
  <c r="B15" i="2"/>
  <c r="I14" i="2"/>
  <c r="I13" i="2"/>
  <c r="I77" i="2"/>
  <c r="I85" i="2"/>
  <c r="B14" i="2"/>
  <c r="B13" i="2"/>
  <c r="B77" i="2"/>
  <c r="B85" i="2"/>
  <c r="B87" i="2"/>
  <c r="A7" i="2"/>
  <c r="C22" i="1"/>
  <c r="C21" i="1"/>
  <c r="C20" i="1"/>
  <c r="C19" i="1"/>
  <c r="C17" i="1"/>
  <c r="C16" i="1"/>
  <c r="C15" i="1"/>
  <c r="C13" i="1"/>
  <c r="C12" i="1"/>
  <c r="C11" i="1"/>
  <c r="IT10" i="1"/>
  <c r="C10" i="1"/>
  <c r="IT9" i="1"/>
  <c r="C9" i="1"/>
  <c r="IT8" i="1"/>
  <c r="IT7" i="1"/>
  <c r="A7" i="1"/>
  <c r="IT6" i="1"/>
  <c r="IT5" i="1"/>
  <c r="IO4" i="1"/>
  <c r="IT11" i="1"/>
  <c r="D3" i="1"/>
  <c r="C23" i="1"/>
  <c r="IV14" i="14"/>
  <c r="H117" i="2"/>
  <c r="H118" i="2"/>
  <c r="E117" i="2"/>
  <c r="E118" i="2"/>
  <c r="L41" i="2"/>
  <c r="I86" i="2"/>
  <c r="I87" i="2"/>
  <c r="K15" i="2"/>
  <c r="K19" i="2"/>
  <c r="K23" i="2"/>
  <c r="K31" i="2"/>
  <c r="H54" i="2"/>
  <c r="L54" i="2"/>
  <c r="K54" i="2"/>
  <c r="J108" i="2"/>
  <c r="J116" i="2"/>
  <c r="J117" i="2"/>
  <c r="J118" i="2"/>
  <c r="D14" i="2"/>
  <c r="L15" i="2"/>
  <c r="L19" i="2"/>
  <c r="L23" i="2"/>
  <c r="L31" i="2"/>
  <c r="B116" i="2"/>
  <c r="B118" i="2"/>
  <c r="G116" i="2"/>
  <c r="L55" i="2"/>
  <c r="K58" i="2"/>
  <c r="K62" i="2"/>
  <c r="K70" i="2"/>
  <c r="D127" i="2"/>
  <c r="L128" i="2"/>
  <c r="L132" i="2"/>
  <c r="L136" i="2"/>
  <c r="L144" i="2"/>
  <c r="L148" i="2"/>
  <c r="D167" i="2"/>
  <c r="L168" i="2"/>
  <c r="K171" i="2"/>
  <c r="K175" i="2"/>
  <c r="K183" i="2"/>
  <c r="F169" i="3"/>
  <c r="F168" i="3"/>
  <c r="F167" i="3"/>
  <c r="F166" i="3"/>
  <c r="F165" i="3"/>
  <c r="F147" i="3"/>
  <c r="F146" i="3"/>
  <c r="F145" i="3"/>
  <c r="F144" i="3"/>
  <c r="F143" i="3"/>
  <c r="F142" i="3"/>
  <c r="F141" i="3"/>
  <c r="F133" i="3"/>
  <c r="F132" i="3"/>
  <c r="F131" i="3"/>
  <c r="F123" i="3"/>
  <c r="F122" i="3"/>
  <c r="F121" i="3"/>
  <c r="F120" i="3"/>
  <c r="F119" i="3"/>
  <c r="F180" i="3"/>
  <c r="F177" i="3"/>
  <c r="F176" i="3"/>
  <c r="F175" i="3"/>
  <c r="F174" i="3"/>
  <c r="F173" i="3"/>
  <c r="F172" i="3"/>
  <c r="F171" i="3"/>
  <c r="F170" i="3"/>
  <c r="F151" i="3"/>
  <c r="F150" i="3"/>
  <c r="F149" i="3"/>
  <c r="F148" i="3"/>
  <c r="F118" i="3"/>
  <c r="F117" i="3"/>
  <c r="F116" i="3"/>
  <c r="F115" i="3"/>
  <c r="F114" i="3"/>
  <c r="F113" i="3"/>
  <c r="F112" i="3"/>
  <c r="F98" i="3"/>
  <c r="F97" i="3"/>
  <c r="F96" i="3"/>
  <c r="F95" i="3"/>
  <c r="F94" i="3"/>
  <c r="F157" i="3"/>
  <c r="F156" i="3"/>
  <c r="F155" i="3"/>
  <c r="F154" i="3"/>
  <c r="F153" i="3"/>
  <c r="F152" i="3"/>
  <c r="F111" i="3"/>
  <c r="F110" i="3"/>
  <c r="F109" i="3"/>
  <c r="F108" i="3"/>
  <c r="F93" i="3"/>
  <c r="F92" i="3"/>
  <c r="F91" i="3"/>
  <c r="F14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54" i="3"/>
  <c r="F55" i="3"/>
  <c r="F56" i="3"/>
  <c r="F57" i="3"/>
  <c r="F58" i="3"/>
  <c r="F59" i="3"/>
  <c r="F80" i="3"/>
  <c r="F81" i="3"/>
  <c r="F82" i="3"/>
  <c r="F83" i="3"/>
  <c r="F84" i="3"/>
  <c r="F85" i="3"/>
  <c r="F86" i="3"/>
  <c r="F88" i="3"/>
  <c r="F89" i="3"/>
  <c r="F104" i="3"/>
  <c r="F105" i="3"/>
  <c r="F106" i="3"/>
  <c r="F107" i="3"/>
  <c r="F124" i="3"/>
  <c r="F125" i="3"/>
  <c r="F126" i="3"/>
  <c r="F129" i="3"/>
  <c r="F130" i="3"/>
  <c r="F158" i="3"/>
  <c r="F159" i="3"/>
  <c r="F160" i="3"/>
  <c r="F161" i="3"/>
  <c r="F162" i="3"/>
  <c r="F163" i="3"/>
  <c r="F164" i="3"/>
  <c r="H55" i="2"/>
  <c r="L58" i="2"/>
  <c r="L62" i="2"/>
  <c r="L70" i="2"/>
  <c r="K79" i="2"/>
  <c r="H128" i="2"/>
  <c r="H132" i="2"/>
  <c r="H136" i="2"/>
  <c r="H144" i="2"/>
  <c r="H148" i="2"/>
  <c r="K154" i="2"/>
  <c r="H168" i="2"/>
  <c r="L171" i="2"/>
  <c r="L175" i="2"/>
  <c r="L183" i="2"/>
  <c r="F13" i="3"/>
  <c r="F15" i="3"/>
  <c r="F16" i="3"/>
  <c r="F17" i="3"/>
  <c r="F18" i="3"/>
  <c r="F40" i="3"/>
  <c r="F41" i="3"/>
  <c r="F42" i="3"/>
  <c r="F43" i="3"/>
  <c r="F44" i="3"/>
  <c r="F60" i="3"/>
  <c r="F61" i="3"/>
  <c r="F62" i="3"/>
  <c r="F63" i="3"/>
  <c r="F64" i="3"/>
  <c r="F65" i="3"/>
  <c r="F90" i="3"/>
  <c r="F68" i="5"/>
  <c r="H68" i="5"/>
  <c r="B27" i="6"/>
  <c r="G122" i="9"/>
  <c r="G129" i="9"/>
  <c r="F73" i="9"/>
  <c r="F72" i="9"/>
  <c r="G83" i="9"/>
  <c r="D78" i="2"/>
  <c r="C193" i="2"/>
  <c r="G13" i="3"/>
  <c r="G181" i="3"/>
  <c r="K13" i="3"/>
  <c r="K181" i="3"/>
  <c r="F19" i="3"/>
  <c r="F20" i="3"/>
  <c r="F21" i="3"/>
  <c r="F22" i="3"/>
  <c r="F45" i="3"/>
  <c r="F46" i="3"/>
  <c r="F47" i="3"/>
  <c r="F48" i="3"/>
  <c r="F49" i="3"/>
  <c r="F66" i="3"/>
  <c r="F67" i="3"/>
  <c r="F68" i="3"/>
  <c r="F69" i="3"/>
  <c r="F70" i="3"/>
  <c r="F71" i="3"/>
  <c r="F72" i="3"/>
  <c r="F73" i="3"/>
  <c r="J181" i="3"/>
  <c r="J46" i="5"/>
  <c r="B56" i="7"/>
  <c r="D60" i="9"/>
  <c r="H61" i="9"/>
  <c r="F23" i="3"/>
  <c r="F24" i="3"/>
  <c r="F25" i="3"/>
  <c r="F26" i="3"/>
  <c r="F50" i="3"/>
  <c r="F51" i="3"/>
  <c r="F52" i="3"/>
  <c r="F53" i="3"/>
  <c r="F74" i="3"/>
  <c r="F75" i="3"/>
  <c r="F76" i="3"/>
  <c r="F77" i="3"/>
  <c r="F78" i="3"/>
  <c r="F79" i="3"/>
  <c r="F99" i="3"/>
  <c r="F100" i="3"/>
  <c r="F101" i="3"/>
  <c r="F102" i="3"/>
  <c r="F103" i="3"/>
  <c r="F134" i="3"/>
  <c r="F135" i="3"/>
  <c r="F136" i="3"/>
  <c r="F137" i="3"/>
  <c r="F138" i="3"/>
  <c r="F139" i="3"/>
  <c r="F140" i="3"/>
  <c r="N39" i="4"/>
  <c r="FA12" i="5"/>
  <c r="J12" i="5"/>
  <c r="F130" i="5"/>
  <c r="J50" i="5"/>
  <c r="F50" i="5"/>
  <c r="FC12" i="5"/>
  <c r="H50" i="5"/>
  <c r="FB12" i="5"/>
  <c r="D38" i="9"/>
  <c r="H38" i="9"/>
  <c r="H14" i="9"/>
  <c r="H55" i="9"/>
  <c r="G169" i="3"/>
  <c r="N13" i="4"/>
  <c r="F101" i="9"/>
  <c r="D101" i="9"/>
  <c r="IT9" i="9"/>
  <c r="G95" i="9"/>
  <c r="G94" i="9"/>
  <c r="G77" i="9"/>
  <c r="E70" i="14"/>
  <c r="E68" i="14"/>
  <c r="E66" i="14"/>
  <c r="E62" i="14"/>
  <c r="D74" i="14"/>
  <c r="E72" i="14"/>
  <c r="E64" i="14"/>
  <c r="E71" i="14"/>
  <c r="E69" i="14"/>
  <c r="E67" i="14"/>
  <c r="E65" i="14"/>
  <c r="E63" i="14"/>
  <c r="G130" i="3"/>
  <c r="G140" i="3"/>
  <c r="G164" i="3"/>
  <c r="B14" i="6"/>
  <c r="B19" i="6"/>
  <c r="B22" i="6"/>
  <c r="E27" i="6"/>
  <c r="FA12" i="7"/>
  <c r="F12" i="7"/>
  <c r="E40" i="7"/>
  <c r="IT7" i="9"/>
  <c r="IT10" i="9"/>
  <c r="H15" i="9"/>
  <c r="H50" i="9"/>
  <c r="D83" i="9"/>
  <c r="E83" i="9"/>
  <c r="H83" i="9"/>
  <c r="B118" i="9"/>
  <c r="B141" i="9"/>
  <c r="G130" i="9"/>
  <c r="F118" i="9"/>
  <c r="IT13" i="14"/>
  <c r="A8" i="14"/>
  <c r="F31" i="14"/>
  <c r="F74" i="14"/>
  <c r="G71" i="14"/>
  <c r="G69" i="14"/>
  <c r="G67" i="14"/>
  <c r="G65" i="14"/>
  <c r="G63" i="14"/>
  <c r="G72" i="14"/>
  <c r="G70" i="14"/>
  <c r="G68" i="14"/>
  <c r="G66" i="14"/>
  <c r="G64" i="14"/>
  <c r="G62" i="14"/>
  <c r="G157" i="3"/>
  <c r="IT11" i="9"/>
  <c r="H28" i="9"/>
  <c r="E77" i="9"/>
  <c r="IV83" i="9"/>
  <c r="A101" i="9"/>
  <c r="A7" i="10"/>
  <c r="E78" i="14"/>
  <c r="B74" i="14"/>
  <c r="G151" i="3"/>
  <c r="C40" i="7"/>
  <c r="IO6" i="9"/>
  <c r="IT8" i="9"/>
  <c r="IT12" i="9"/>
  <c r="IT13" i="9"/>
  <c r="G91" i="9"/>
  <c r="G93" i="9"/>
  <c r="C118" i="9"/>
  <c r="G57" i="14"/>
  <c r="C74" i="14"/>
  <c r="E57" i="14"/>
  <c r="F13" i="10"/>
  <c r="F17" i="10"/>
  <c r="B27" i="10"/>
  <c r="B20" i="13"/>
  <c r="H20" i="13"/>
  <c r="F36" i="14"/>
  <c r="B44" i="14"/>
  <c r="E53" i="14"/>
  <c r="G13" i="15"/>
  <c r="G17" i="15"/>
  <c r="B21" i="15"/>
  <c r="C24" i="16"/>
  <c r="D22" i="16"/>
  <c r="E22" i="16"/>
  <c r="F22" i="16"/>
  <c r="G22" i="16"/>
  <c r="H22" i="16"/>
  <c r="I22" i="16"/>
  <c r="J22" i="16"/>
  <c r="K22" i="16"/>
  <c r="L22" i="16"/>
  <c r="G111" i="9"/>
  <c r="G49" i="14"/>
  <c r="J20" i="11"/>
  <c r="J22" i="11"/>
  <c r="F13" i="14"/>
  <c r="IV72" i="14"/>
  <c r="E49" i="14"/>
  <c r="IV14" i="9"/>
  <c r="G131" i="9"/>
  <c r="G130" i="5"/>
  <c r="I130" i="5"/>
  <c r="K130" i="5"/>
  <c r="K50" i="5"/>
  <c r="G50" i="5"/>
  <c r="I50" i="5"/>
  <c r="C107" i="2"/>
  <c r="C108" i="2"/>
  <c r="F193" i="2"/>
  <c r="F107" i="2"/>
  <c r="I193" i="2"/>
  <c r="I107" i="2"/>
  <c r="L14" i="2"/>
  <c r="D13" i="2"/>
  <c r="K14" i="2"/>
  <c r="H14" i="2"/>
  <c r="E118" i="9"/>
  <c r="C141" i="9"/>
  <c r="G118" i="9"/>
  <c r="F40" i="7"/>
  <c r="H40" i="7"/>
  <c r="D40" i="7"/>
  <c r="B85" i="5"/>
  <c r="H93" i="5"/>
  <c r="B28" i="17"/>
  <c r="M29" i="16"/>
  <c r="C29" i="16"/>
  <c r="C31" i="16"/>
  <c r="D71" i="9"/>
  <c r="H71" i="9"/>
  <c r="H60" i="9"/>
  <c r="L78" i="2"/>
  <c r="K78" i="2"/>
  <c r="H78" i="2"/>
  <c r="H127" i="2"/>
  <c r="L127" i="2"/>
  <c r="D126" i="2"/>
  <c r="K127" i="2"/>
  <c r="D27" i="10"/>
  <c r="F27" i="10"/>
  <c r="F181" i="3"/>
  <c r="A73" i="14"/>
  <c r="IV76" i="14"/>
  <c r="E76" i="14"/>
  <c r="E21" i="15"/>
  <c r="E37" i="15"/>
  <c r="G21" i="15"/>
  <c r="G37" i="15"/>
  <c r="F141" i="9"/>
  <c r="A8" i="9"/>
  <c r="G96" i="9"/>
  <c r="J130" i="5"/>
  <c r="H130" i="5"/>
  <c r="G68" i="5"/>
  <c r="I68" i="5"/>
  <c r="H167" i="2"/>
  <c r="L167" i="2"/>
  <c r="K167" i="2"/>
  <c r="H85" i="5"/>
  <c r="J93" i="5"/>
  <c r="H126" i="2"/>
  <c r="L126" i="2"/>
  <c r="D76" i="2"/>
  <c r="K126" i="2"/>
  <c r="E141" i="9"/>
  <c r="G141" i="9"/>
  <c r="D77" i="2"/>
  <c r="K13" i="2"/>
  <c r="H13" i="2"/>
  <c r="L13" i="2"/>
  <c r="I108" i="2"/>
  <c r="I116" i="2"/>
  <c r="C116" i="2"/>
  <c r="C118" i="2"/>
  <c r="F108" i="2"/>
  <c r="F116" i="2"/>
  <c r="D85" i="2"/>
  <c r="L77" i="2"/>
  <c r="L76" i="2"/>
  <c r="K76" i="2"/>
  <c r="H76" i="2"/>
  <c r="L85" i="2"/>
  <c r="D87" i="2"/>
  <c r="L87" i="2"/>
</calcChain>
</file>

<file path=xl/sharedStrings.xml><?xml version="1.0" encoding="utf-8"?>
<sst xmlns="http://schemas.openxmlformats.org/spreadsheetml/2006/main" count="1643" uniqueCount="1052">
  <si>
    <t>PREFEITURA DE SAO BERNARDO</t>
  </si>
  <si>
    <t>'06125389000188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</si>
  <si>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</si>
  <si>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</si>
  <si>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t>&lt;</t>
    </r>
    <r>
      <rPr>
        <b/>
        <sz val="8"/>
        <color rgb="FF000000"/>
        <rFont val="Cambria"/>
      </rPr>
      <t>SELECIONE O PERÍODO</t>
    </r>
    <r>
      <rPr>
        <sz val="8"/>
        <color rgb="FF000000"/>
        <rFont val="Cambria"/>
      </rPr>
      <t xml:space="preserve"> CLICANDO NA SETA AO LADO&gt;</t>
    </r>
  </si>
  <si>
    <t>&lt;SELECIONE O PERÍODO CLICANDO NA SETA AO LADO&gt;</t>
  </si>
  <si>
    <t>1º Bimestre de 2017</t>
  </si>
  <si>
    <r>
      <t xml:space="preserve">INFORMAÇÕES INICIAIS - </t>
    </r>
    <r>
      <rPr>
        <b/>
        <sz val="12"/>
        <color rgb="FF000000"/>
        <rFont val="Times New Roman"/>
      </rPr>
      <t>Versão 2017.1</t>
    </r>
  </si>
  <si>
    <t>2º Bimestre de 2017</t>
  </si>
  <si>
    <t>3º Bimestre de 2017</t>
  </si>
  <si>
    <t>DADOS DO GESTOR</t>
  </si>
  <si>
    <t>4º Bimestre de 2017</t>
  </si>
  <si>
    <t>Nome do Gestor</t>
  </si>
  <si>
    <t>JOAO IGOR VIEIRA CARVALOH</t>
  </si>
  <si>
    <t>5º Bimestre de 2017</t>
  </si>
  <si>
    <t>Período de Mandato</t>
  </si>
  <si>
    <t>2017-2020</t>
  </si>
  <si>
    <t>6º Bimestre de 2017</t>
  </si>
  <si>
    <t>CPF</t>
  </si>
  <si>
    <t>Contador</t>
  </si>
  <si>
    <t>WALTER DE SOUSA BARROS</t>
  </si>
  <si>
    <t>Inscrição no CRC</t>
  </si>
  <si>
    <t>2676/0</t>
  </si>
  <si>
    <t>DADOS DO RELATÓRIO</t>
  </si>
  <si>
    <t>Meio de Publicação</t>
  </si>
  <si>
    <t>MURAL E PORTAL</t>
  </si>
  <si>
    <r>
      <t>Data da Publicação (</t>
    </r>
    <r>
      <rPr>
        <sz val="8"/>
        <color rgb="FF000000"/>
        <rFont val="Arial"/>
      </rPr>
      <t>Art. 55 da LRF</t>
    </r>
    <r>
      <rPr>
        <sz val="10"/>
        <color rgb="FF000000"/>
        <rFont val="Arial"/>
      </rPr>
      <t>)</t>
    </r>
  </si>
  <si>
    <r>
      <t xml:space="preserve">Data de Encaminhamento ao TCE </t>
    </r>
    <r>
      <rPr>
        <sz val="8"/>
        <color rgb="FF000000"/>
        <rFont val="Arial"/>
      </rPr>
      <t>(Art. 53 da Lei 8.258)</t>
    </r>
  </si>
  <si>
    <t>DADOS CADASTRAIS</t>
  </si>
  <si>
    <t>Endereço Eletrônico do Portal da Transparência (Lei 131/2009)</t>
  </si>
  <si>
    <t>WWW.SAOBERNARDO.MA.GOV.BR</t>
  </si>
  <si>
    <t>Endereço da sede da Prefeitura:</t>
  </si>
  <si>
    <t>PRACA BERNARDO COELHO DE ALMEIDA CENTRO</t>
  </si>
  <si>
    <t>Telefones, Fax, Celulares:</t>
  </si>
  <si>
    <t>Site e/ou email de contato:</t>
  </si>
  <si>
    <t>WSBARROS2009@HOTMAIL.COM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</si>
  <si>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</si>
  <si>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</si>
  <si>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</si>
  <si>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</si>
  <si>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</si>
  <si>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</si>
  <si>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</si>
  <si>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</si>
  <si>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</si>
  <si>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</si>
  <si>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</si>
  <si>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</si>
  <si>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</si>
  <si>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</si>
  <si>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</si>
  <si>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</si>
  <si>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</si>
  <si>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</si>
  <si>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</si>
  <si>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</si>
  <si>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</si>
  <si>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</si>
  <si>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</si>
  <si>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</si>
  <si>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</si>
  <si>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</si>
  <si>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</si>
  <si>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</si>
  <si>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</si>
  <si>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</si>
  <si>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</si>
  <si>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</si>
  <si>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</si>
  <si>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</si>
  <si>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</si>
  <si>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</si>
  <si>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</si>
  <si>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</si>
  <si>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</si>
  <si>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</si>
  <si>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</si>
  <si>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</si>
  <si>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</si>
  <si>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</si>
  <si>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</si>
  <si>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</si>
  <si>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</si>
  <si>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</si>
  <si>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</si>
  <si>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</si>
  <si>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</si>
  <si>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</si>
  <si>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</si>
  <si>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</si>
  <si>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</si>
  <si>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</si>
  <si>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</si>
  <si>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</si>
  <si>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</si>
  <si>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</si>
  <si>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</si>
  <si>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</si>
  <si>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</si>
  <si>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</si>
  <si>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</si>
  <si>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</si>
  <si>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</si>
  <si>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</si>
  <si>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</si>
  <si>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</si>
  <si>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</si>
  <si>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</si>
  <si>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</si>
  <si>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</si>
  <si>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</si>
  <si>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</si>
  <si>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</si>
  <si>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</si>
  <si>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</si>
  <si>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</si>
  <si>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</si>
  <si>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</si>
  <si>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</si>
  <si>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</si>
  <si>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</si>
  <si>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</si>
  <si>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</si>
  <si>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</si>
  <si>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</si>
  <si>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</si>
  <si>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</si>
  <si>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</si>
  <si>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</si>
  <si>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</si>
  <si>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</si>
  <si>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</si>
  <si>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</si>
  <si>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</si>
  <si>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color rgb="FF000000"/>
        <rFont val="Times New Roman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</si>
  <si>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</si>
  <si>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</si>
  <si>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</si>
  <si>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</si>
  <si>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</si>
  <si>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</si>
  <si>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</si>
  <si>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</si>
  <si>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</si>
  <si>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</si>
  <si>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</si>
  <si>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</si>
  <si>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</si>
  <si>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</si>
  <si>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</si>
  <si>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</si>
  <si>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</si>
  <si>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</si>
  <si>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</si>
  <si>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</si>
  <si>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</si>
  <si>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</si>
  <si>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</si>
  <si>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</si>
  <si>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</si>
  <si>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</si>
  <si>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</si>
  <si>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</si>
  <si>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</si>
  <si>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</si>
  <si>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</si>
  <si>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</si>
  <si>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</si>
  <si>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</si>
  <si>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</si>
  <si>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</si>
  <si>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</si>
  <si>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</si>
  <si>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</si>
  <si>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</si>
  <si>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</si>
  <si>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</si>
  <si>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</si>
  <si>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</si>
  <si>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</si>
  <si>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t>INSCRITAS EM RESTOS A PAGAR NÃO PROCESSADOS</t>
    </r>
    <r>
      <rPr>
        <b/>
        <vertAlign val="superscript"/>
        <sz val="10"/>
        <color rgb="FF000000"/>
        <rFont val="Times New Roman"/>
      </rPr>
      <t>1</t>
    </r>
    <r>
      <rPr>
        <b/>
        <sz val="10"/>
        <color rgb="FF000000"/>
        <rFont val="Times New Roman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</si>
  <si>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</si>
  <si>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</si>
  <si>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</si>
  <si>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</si>
  <si>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</si>
  <si>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</si>
  <si>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</si>
  <si>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</si>
  <si>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</si>
  <si>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</si>
  <si>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</si>
  <si>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</si>
  <si>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</si>
  <si>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</si>
  <si>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</si>
  <si>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</si>
  <si>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</si>
  <si>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</si>
  <si>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</si>
  <si>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</si>
  <si>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</si>
  <si>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</si>
  <si>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</si>
  <si>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</si>
  <si>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</si>
  <si>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</si>
  <si>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</si>
  <si>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</si>
  <si>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</si>
  <si>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</si>
  <si>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</si>
  <si>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</si>
  <si>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</si>
  <si>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</si>
  <si>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</si>
  <si>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</si>
  <si>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</si>
  <si>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</si>
  <si>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</si>
  <si>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</si>
  <si>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</si>
  <si>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</si>
  <si>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</si>
  <si>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</si>
  <si>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</si>
  <si>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</si>
  <si>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</si>
  <si>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</si>
  <si>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</si>
  <si>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</si>
  <si>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</si>
  <si>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</si>
  <si>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</si>
  <si>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</si>
  <si>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</si>
  <si>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</si>
  <si>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</si>
  <si>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</si>
  <si>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</si>
  <si>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</si>
  <si>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</si>
  <si>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</si>
  <si>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</si>
  <si>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</si>
  <si>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</si>
  <si>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</si>
  <si>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</si>
  <si>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</si>
  <si>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</si>
  <si>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</si>
  <si>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</si>
  <si>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</si>
  <si>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</si>
  <si>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</si>
  <si>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</si>
  <si>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</si>
  <si>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</si>
  <si>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</si>
  <si>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</si>
  <si>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</si>
  <si>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</si>
  <si>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</si>
  <si>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</si>
  <si>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</si>
  <si>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</si>
  <si>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</si>
  <si>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</si>
  <si>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</si>
  <si>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</si>
  <si>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</si>
  <si>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</si>
  <si>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</si>
  <si>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</si>
  <si>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</si>
  <si>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</si>
  <si>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</si>
  <si>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</si>
  <si>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</si>
  <si>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</si>
  <si>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</si>
  <si>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</si>
  <si>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</si>
  <si>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</si>
  <si>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</si>
  <si>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</si>
  <si>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</si>
  <si>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</si>
  <si>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</si>
  <si>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</si>
  <si>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</si>
  <si>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</si>
  <si>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</si>
  <si>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</si>
  <si>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</si>
  <si>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</si>
  <si>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</si>
  <si>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</si>
  <si>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</si>
  <si>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</si>
  <si>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</si>
  <si>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</si>
  <si>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</si>
  <si>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</si>
  <si>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</si>
  <si>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</si>
  <si>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</si>
  <si>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</si>
  <si>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</si>
  <si>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</si>
  <si>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</si>
  <si>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</si>
  <si>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</si>
  <si>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</si>
  <si>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</si>
  <si>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</si>
  <si>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</si>
  <si>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</si>
  <si>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</si>
  <si>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</si>
  <si>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</si>
  <si>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</si>
  <si>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</si>
  <si>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</si>
  <si>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</si>
  <si>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</si>
  <si>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</si>
  <si>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</si>
  <si>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</si>
  <si>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</si>
  <si>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</si>
  <si>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</si>
  <si>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</si>
  <si>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</si>
  <si>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</si>
  <si>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</si>
  <si>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</si>
  <si>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</si>
  <si>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</si>
  <si>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</si>
  <si>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</si>
  <si>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</si>
  <si>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</si>
  <si>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</si>
  <si>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</si>
  <si>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</si>
  <si>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</si>
  <si>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Mar/2016</t>
  </si>
  <si>
    <t>Abr/2016</t>
  </si>
  <si>
    <t>Mai/2016</t>
  </si>
  <si>
    <t>Jun/2016</t>
  </si>
  <si>
    <t>Jul/2016</t>
  </si>
  <si>
    <t>Ago/2016</t>
  </si>
  <si>
    <t>Set/2016</t>
  </si>
  <si>
    <t>Out/2016</t>
  </si>
  <si>
    <t>Nov/2016</t>
  </si>
  <si>
    <t>Dez/2016</t>
  </si>
  <si>
    <t>Jan/2017</t>
  </si>
  <si>
    <t>Fev/2017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</si>
  <si>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</si>
  <si>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</si>
  <si>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</si>
  <si>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</si>
  <si>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</si>
  <si>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</si>
  <si>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</si>
  <si>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</si>
  <si>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</si>
  <si>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</si>
  <si>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</si>
  <si>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</si>
  <si>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</si>
  <si>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</si>
  <si>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</si>
  <si>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</si>
  <si>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</si>
  <si>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</si>
  <si>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</si>
  <si>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</si>
  <si>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</si>
  <si>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</si>
  <si>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</si>
  <si>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</si>
  <si>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</si>
  <si>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</si>
  <si>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</si>
  <si>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</si>
  <si>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</si>
  <si>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</si>
  <si>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</si>
  <si>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</si>
  <si>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</si>
  <si>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</si>
  <si>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</si>
  <si>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</si>
  <si>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</si>
  <si>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</si>
  <si>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</si>
  <si>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</si>
  <si>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</si>
  <si>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</si>
  <si>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</si>
  <si>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</si>
  <si>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</si>
  <si>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</si>
  <si>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</si>
  <si>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</si>
  <si>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</si>
  <si>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</si>
  <si>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</si>
  <si>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</si>
  <si>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</si>
  <si>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</si>
  <si>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</si>
  <si>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</si>
  <si>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</si>
  <si>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</si>
  <si>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</si>
  <si>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</si>
  <si>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</si>
  <si>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</si>
  <si>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</si>
  <si>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</si>
  <si>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</si>
  <si>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</si>
  <si>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</si>
  <si>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</si>
  <si>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</si>
  <si>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</si>
  <si>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</si>
  <si>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</si>
  <si>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</si>
  <si>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</si>
  <si>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</si>
  <si>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</si>
  <si>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</si>
  <si>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</si>
  <si>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</si>
  <si>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</si>
  <si>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</si>
  <si>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</si>
  <si>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</si>
  <si>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</si>
  <si>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</si>
  <si>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</si>
  <si>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</si>
  <si>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</si>
  <si>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</si>
  <si>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</si>
  <si>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</si>
  <si>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</si>
  <si>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</si>
  <si>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</si>
  <si>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</si>
  <si>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</si>
  <si>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</si>
  <si>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</si>
  <si>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</si>
  <si>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</si>
  <si>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</si>
  <si>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</si>
  <si>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</si>
  <si>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</si>
  <si>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</si>
  <si>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</si>
  <si>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</si>
  <si>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</si>
  <si>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</si>
  <si>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</si>
  <si>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</si>
  <si>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</si>
  <si>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</si>
  <si>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</si>
  <si>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</si>
  <si>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</si>
  <si>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</si>
  <si>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</si>
  <si>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</si>
  <si>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</si>
  <si>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</si>
  <si>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- XII)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</si>
  <si>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</si>
  <si>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</si>
  <si>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</si>
  <si>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</si>
  <si>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</si>
  <si>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</si>
  <si>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</si>
  <si>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</si>
  <si>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</si>
  <si>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</si>
  <si>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</si>
  <si>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</si>
  <si>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</si>
  <si>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</si>
  <si>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</si>
  <si>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</si>
  <si>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</si>
  <si>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</si>
  <si>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</si>
  <si>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</si>
  <si>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</si>
  <si>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</si>
  <si>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</si>
  <si>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</si>
  <si>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</si>
  <si>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</si>
  <si>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</si>
  <si>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</si>
  <si>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</si>
  <si>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</si>
  <si>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</si>
  <si>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</si>
  <si>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</si>
  <si>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</si>
  <si>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</si>
  <si>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</si>
  <si>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</si>
  <si>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</si>
  <si>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</si>
  <si>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</si>
  <si>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</si>
  <si>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</si>
  <si>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</si>
  <si>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</si>
  <si>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</si>
  <si>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</si>
  <si>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</si>
  <si>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</si>
  <si>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</si>
  <si>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</si>
  <si>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</si>
  <si>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</si>
  <si>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</si>
  <si>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</si>
  <si>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</si>
  <si>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</si>
  <si>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</si>
  <si>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</si>
  <si>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</si>
  <si>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</si>
  <si>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</si>
  <si>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</si>
  <si>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</si>
  <si>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</si>
  <si>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</si>
  <si>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</si>
  <si>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</si>
  <si>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</si>
  <si>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</si>
  <si>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</si>
  <si>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</si>
  <si>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</si>
  <si>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</si>
  <si>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</si>
  <si>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</si>
  <si>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</si>
  <si>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</si>
  <si>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</si>
  <si>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</si>
  <si>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</si>
  <si>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</si>
  <si>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</si>
  <si>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</si>
  <si>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</si>
  <si>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</si>
  <si>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</si>
  <si>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</si>
  <si>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</si>
  <si>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</si>
  <si>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</si>
  <si>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</si>
  <si>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t>&lt;</t>
    </r>
    <r>
      <rPr>
        <b/>
        <sz val="8"/>
        <color rgb="FFFFFFFF"/>
        <rFont val="Cambria"/>
      </rPr>
      <t>SELECIONE O PERÍODO</t>
    </r>
    <r>
      <rPr>
        <sz val="8"/>
        <color rgb="FFFFFFFF"/>
        <rFont val="Cambria"/>
      </rPr>
      <t xml:space="preserve"> CLICANDO NA SETA AO LADO&gt;</t>
    </r>
  </si>
  <si>
    <t>RREO - ANEXO 8 (LDB, art. 72)</t>
  </si>
  <si>
    <t>RECEITAS DO ENSINO</t>
  </si>
  <si>
    <r>
      <t>RECEITA RESULTANTE DE IMPOSTOS (</t>
    </r>
    <r>
      <rPr>
        <i/>
        <sz val="10"/>
        <color rgb="FF000000"/>
        <rFont val="Times New Roman"/>
      </rPr>
      <t>caput</t>
    </r>
    <r>
      <rPr>
        <sz val="10"/>
        <color rgb="FF000000"/>
        <rFont val="Times New Roman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</si>
  <si>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</si>
  <si>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</si>
  <si>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</si>
  <si>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</si>
  <si>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</si>
  <si>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</si>
  <si>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i/>
        <sz val="10"/>
        <color rgb="FF000000"/>
        <rFont val="Times New Roman"/>
      </rPr>
      <t>Inter Vivos</t>
    </r>
    <r>
      <rPr>
        <sz val="10"/>
        <color rgb="FF000000"/>
        <rFont val="Times New Roman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</si>
  <si>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</si>
  <si>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</si>
  <si>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</si>
  <si>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</si>
  <si>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</si>
  <si>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rgb="FF000000"/>
        <rFont val="Times New Roman"/>
      </rPr>
      <t>–</t>
    </r>
    <r>
      <rPr>
        <sz val="10"/>
        <color rgb="FF000000"/>
        <rFont val="Times New Roman"/>
      </rPr>
      <t xml:space="preserve"> IRRF</t>
    </r>
  </si>
  <si>
    <r>
      <t xml:space="preserve">    1.5- Receita Resultante do Imposto Territorial Rural </t>
    </r>
    <r>
      <rPr>
        <sz val="10"/>
        <color rgb="FF000000"/>
        <rFont val="Times New Roman"/>
      </rPr>
      <t>–</t>
    </r>
    <r>
      <rPr>
        <sz val="10"/>
        <color rgb="FF000000"/>
        <rFont val="Times New Roman"/>
      </rPr>
      <t xml:space="preserve"> ITR (CF, art. 153, §4º, inciso III)</t>
    </r>
  </si>
  <si>
    <r>
      <t xml:space="preserve">        1.5.1- </t>
    </r>
    <r>
      <rPr>
        <sz val="10"/>
        <color rgb="FF000000"/>
        <rFont val="Times New Roman"/>
      </rPr>
      <t>ITR</t>
    </r>
  </si>
  <si>
    <r>
      <t xml:space="preserve">        1.5.2- </t>
    </r>
    <r>
      <rPr>
        <sz val="10"/>
        <color rgb="FF000000"/>
        <rFont val="Times New Roman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</si>
  <si>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</si>
  <si>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</si>
  <si>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</si>
  <si>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</si>
  <si>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</si>
  <si>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</si>
  <si>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</si>
  <si>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</si>
  <si>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</si>
  <si>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</si>
  <si>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</si>
  <si>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</si>
  <si>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</si>
  <si>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</si>
  <si>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</si>
  <si>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</si>
  <si>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</si>
  <si>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</si>
  <si>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</si>
  <si>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</si>
  <si>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</si>
  <si>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</si>
  <si>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color rgb="FF000000"/>
        <rFont val="Times New Roman"/>
      </rPr>
      <t xml:space="preserve">dos Recursos </t>
    </r>
    <r>
      <rPr>
        <sz val="10"/>
        <color rgb="FF000000"/>
        <rFont val="Times New Roman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</si>
  <si>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</si>
  <si>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</si>
  <si>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</si>
  <si>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</si>
  <si>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</si>
  <si>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</si>
  <si>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</si>
  <si>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</si>
  <si>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</si>
  <si>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</si>
  <si>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</si>
  <si>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</si>
  <si>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</si>
  <si>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</si>
  <si>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</si>
  <si>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</si>
  <si>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</si>
  <si>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</si>
  <si>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</si>
  <si>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</si>
  <si>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</si>
  <si>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t>INSCRITAS EM RESTOS A PAGAR NÃO PROCESSADOS</t>
    </r>
    <r>
      <rPr>
        <vertAlign val="superscript"/>
        <sz val="10"/>
        <color rgb="FF000000"/>
        <rFont val="Times New Roman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</si>
  <si>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</si>
  <si>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</si>
  <si>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</si>
  <si>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</si>
  <si>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</si>
  <si>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</si>
  <si>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</si>
  <si>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</si>
  <si>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</si>
  <si>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</si>
  <si>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</si>
  <si>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</si>
  <si>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</si>
  <si>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</si>
  <si>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</si>
  <si>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</si>
  <si>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</si>
  <si>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</si>
  <si>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</si>
  <si>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</si>
  <si>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</si>
  <si>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color rgb="FF000000"/>
        <rFont val="Times New Roman"/>
      </rPr>
      <t>1</t>
    </r>
    <r>
      <rPr>
        <sz val="10"/>
        <color rgb="FF000000"/>
        <rFont val="Times New Roman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</si>
  <si>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</si>
  <si>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</si>
  <si>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</si>
  <si>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t xml:space="preserve">20 – RECURSOS RECEBIDOS DO FUNDEB EM </t>
    </r>
    <r>
      <rPr>
        <b/>
        <sz val="12"/>
        <color rgb="FF808080"/>
        <rFont val="Times New Roman"/>
      </rPr>
      <t>&lt;EXERCÍCIO ANTERIOR&gt;</t>
    </r>
    <r>
      <rPr>
        <sz val="10"/>
        <color rgb="FF000000"/>
        <rFont val="Times New Roman"/>
      </rPr>
      <t xml:space="preserve"> QUE NÃO FORAM UTILIZADOS</t>
    </r>
  </si>
  <si>
    <r>
      <t>21 – DESPESAS CUSTEADAS COM O SALDO DO ITEM 20 ATÉ O 1º TRIMESTRE DE</t>
    </r>
    <r>
      <rPr>
        <b/>
        <sz val="12"/>
        <color rgb="FF000000"/>
        <rFont val="Times New Roman"/>
      </rPr>
      <t xml:space="preserve"> </t>
    </r>
    <r>
      <rPr>
        <b/>
        <sz val="12"/>
        <color rgb="FF808080"/>
        <rFont val="Times New Roman"/>
      </rPr>
      <t>&lt;EXERCÍCIO &gt;</t>
    </r>
    <r>
      <rPr>
        <b/>
        <vertAlign val="superscript"/>
        <sz val="12"/>
        <color rgb="FF000000"/>
        <rFont val="Times New Roman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</si>
  <si>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</si>
  <si>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</si>
  <si>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</si>
  <si>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</si>
  <si>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</si>
  <si>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</si>
  <si>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</si>
  <si>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</si>
  <si>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</si>
  <si>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</si>
  <si>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</si>
  <si>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</si>
  <si>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</si>
  <si>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</si>
  <si>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</si>
  <si>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</si>
  <si>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</si>
  <si>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</si>
  <si>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</si>
  <si>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</si>
  <si>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</si>
  <si>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</si>
  <si>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t>34- RESTOS A PAGAR INSCRITOS NO EXERCÍCIO SEM DISPONIBILIDADE FINANCEIRA DE RECURSOS DE IMPOSTOS VINCULADOS AO ENSINO</t>
    </r>
    <r>
      <rPr>
        <vertAlign val="superscript"/>
        <sz val="10"/>
        <color rgb="FF000000"/>
        <rFont val="Times New Roman"/>
      </rPr>
      <t>4</t>
    </r>
  </si>
  <si>
    <t>35- CANCELAMENTO, NO EXERCÍCIO, DE RESTOS A PAGAR INSCRITOS COM DISPONIBILIDADE FINANCEIRA DE RECURSOS DE IMPOSTOS VINCULADOS AO ENSINO = (45 j)</t>
  </si>
  <si>
    <r>
      <t>36- TOTAL DAS DEDUÇÕES CONSIDERADAS PARA FINS DE LIMITE CONSTITUCIONAL (29 + 30 + 31 + 32 + 33 + 34 + 35)</t>
    </r>
    <r>
      <rPr>
        <vertAlign val="superscript"/>
        <sz val="10"/>
        <color rgb="FF000000"/>
        <rFont val="Times New Roman"/>
      </rPr>
      <t>6</t>
    </r>
  </si>
  <si>
    <r>
      <t>37- TOTAL DAS DESPESAS PARA FINS DE LIMITE ((22 + 23) – (36))</t>
    </r>
    <r>
      <rPr>
        <vertAlign val="superscript"/>
        <sz val="10"/>
        <color rgb="FF000000"/>
        <rFont val="Times New Roman"/>
      </rPr>
      <t>6</t>
    </r>
  </si>
  <si>
    <r>
      <t>38- PERCENTUAL DE APLICAÇÃO EM MDE SOBRE A RECEITA LÍQUIDA DE IMPOSTOS ((37) / (3) x 100) %</t>
    </r>
    <r>
      <rPr>
        <vertAlign val="superscript"/>
        <sz val="10"/>
        <color rgb="FF000000"/>
        <rFont val="Times New Roman"/>
      </rPr>
      <t>6</t>
    </r>
    <r>
      <rPr>
        <sz val="10"/>
        <color rgb="FF000000"/>
        <rFont val="Times New Roman"/>
      </rPr>
      <t xml:space="preserve"> - LIMITE CONSTITUCIONAL DE 25%</t>
    </r>
    <r>
      <rPr>
        <vertAlign val="superscript"/>
        <sz val="10"/>
        <color rgb="FF000000"/>
        <rFont val="Times New Roman"/>
      </rPr>
      <t>5</t>
    </r>
  </si>
  <si>
    <t>OUTRAS INFORMAÇÕES PARA CONTROLE</t>
  </si>
  <si>
    <t>OUTRAS DESPESAS CUSTEADAS COM RECEITAS ADICIONAIS PARA FINANCIAMENTO DO ENSINO</t>
  </si>
  <si>
    <r>
      <t xml:space="preserve">39- </t>
    </r>
    <r>
      <rPr>
        <sz val="10"/>
        <color rgb="FF000000"/>
        <rFont val="Times New Roman"/>
      </rPr>
      <t>DESPESAS CUSTEADAS COM A</t>
    </r>
    <r>
      <rPr>
        <sz val="10"/>
        <color rgb="FF000000"/>
        <rFont val="Times New Roman"/>
      </rPr>
      <t xml:space="preserve"> APLICAÇÃO FINANCEIRA DE OUTROS RECURSOS DE  IMPOSTOS VINCULADOS AO ENSINO</t>
    </r>
  </si>
  <si>
    <r>
      <t xml:space="preserve">40- </t>
    </r>
    <r>
      <rPr>
        <sz val="10"/>
        <color rgb="FF000000"/>
        <rFont val="Times New Roman"/>
      </rPr>
      <t xml:space="preserve">DESPESAS CUSTEADAS COM A </t>
    </r>
    <r>
      <rPr>
        <sz val="10"/>
        <color rgb="FF000000"/>
        <rFont val="Times New Roman"/>
      </rPr>
      <t>CONTRIBUIÇÃO SOCIAL DO SALÁRIO-EDUCAÇÃO</t>
    </r>
  </si>
  <si>
    <r>
      <t xml:space="preserve">41- </t>
    </r>
    <r>
      <rPr>
        <sz val="10"/>
        <color rgb="FF000000"/>
        <rFont val="Times New Roman"/>
      </rPr>
      <t xml:space="preserve">DESPESAS CUSTEADAS COM </t>
    </r>
    <r>
      <rPr>
        <sz val="10"/>
        <color rgb="FF000000"/>
        <rFont val="Times New Roman"/>
      </rPr>
      <t>OPERAÇÕES DE CRÉDITO</t>
    </r>
  </si>
  <si>
    <r>
      <t xml:space="preserve">42- </t>
    </r>
    <r>
      <rPr>
        <sz val="10"/>
        <color rgb="FF000000"/>
        <rFont val="Times New Roman"/>
      </rPr>
      <t xml:space="preserve">DESPESAS CUSTEADAS COM OUTRAS RECEITAS PARA </t>
    </r>
    <r>
      <rPr>
        <sz val="10"/>
        <color rgb="FF000000"/>
        <rFont val="Times New Roman"/>
      </rPr>
      <t>FINANCIAMENTO</t>
    </r>
    <r>
      <rPr>
        <sz val="10"/>
        <color rgb="FF000000"/>
        <rFont val="Times New Roman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</si>
  <si>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</si>
  <si>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</si>
  <si>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</si>
  <si>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</si>
  <si>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t>CANCELADO EM</t>
    </r>
    <r>
      <rPr>
        <sz val="10"/>
        <color rgb="FF808080"/>
        <rFont val="Times New Roman"/>
      </rPr>
      <t xml:space="preserve"> </t>
    </r>
    <r>
      <rPr>
        <b/>
        <sz val="12"/>
        <color rgb="FF808080"/>
        <rFont val="Times New Roman"/>
      </rPr>
      <t>&lt;EXERCÍCIO&gt;</t>
    </r>
    <r>
      <rPr>
        <sz val="10"/>
        <color rgb="FF000000"/>
        <rFont val="Times New Roman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</si>
  <si>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</si>
  <si>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</si>
  <si>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</si>
  <si>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</si>
  <si>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</si>
  <si>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t>46- DISPONIBILIDADE FINANCEIRA EM 31 DE DEZEMBRO DE</t>
    </r>
    <r>
      <rPr>
        <b/>
        <sz val="10"/>
        <color rgb="FF808080"/>
        <rFont val="Times New Roman"/>
      </rPr>
      <t xml:space="preserve"> </t>
    </r>
    <r>
      <rPr>
        <b/>
        <sz val="12"/>
        <color rgb="FF808080"/>
        <rFont val="Times New Roman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</si>
  <si>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</si>
  <si>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</si>
  <si>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</si>
  <si>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</si>
  <si>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</si>
  <si>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</si>
  <si>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</si>
  <si>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</si>
  <si>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</si>
  <si>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</si>
  <si>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t>1</t>
    </r>
    <r>
      <rPr>
        <sz val="10"/>
        <color rgb="FF000000"/>
        <rFont val="Times New Roman"/>
      </rPr>
      <t xml:space="preserve"> Limites mínimos anuais a serem cumpridos no encerramento do exercício.</t>
    </r>
  </si>
  <si>
    <r>
      <t>2</t>
    </r>
    <r>
      <rPr>
        <sz val="10"/>
        <color rgb="FF000000"/>
        <rFont val="Times New Roman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</si>
  <si>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color rgb="FF000000"/>
        <rFont val="Times New Roman"/>
      </rPr>
      <t xml:space="preserve"> Caput do artigo 212 da CF/1988</t>
    </r>
  </si>
  <si>
    <r>
      <t>4</t>
    </r>
    <r>
      <rPr>
        <sz val="10"/>
        <color rgb="FF000000"/>
        <rFont val="Times New Roman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</si>
  <si>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color rgb="FF000000"/>
        <rFont val="Times New Roman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</si>
  <si>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color rgb="FF000000"/>
        <rFont val="Times New Roman"/>
      </rPr>
      <t>6</t>
    </r>
    <r>
      <rPr>
        <sz val="10"/>
        <color rgb="FF000000"/>
        <rFont val="Times New Roman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</si>
  <si>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color rgb="FF000000"/>
        <rFont val="Times New Roman"/>
      </rPr>
      <t>7</t>
    </r>
    <r>
      <rPr>
        <sz val="10"/>
        <color rgb="FF000000"/>
        <rFont val="Times New Roman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</si>
  <si>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</si>
  <si>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</si>
  <si>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</si>
  <si>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</si>
  <si>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</si>
  <si>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t>INSCRITAS EM RESTOS A PAGAR NÃO PROCESSADOS</t>
    </r>
    <r>
      <rPr>
        <vertAlign val="superscript"/>
        <sz val="10"/>
        <color rgb="FF000000"/>
        <rFont val="Times New Roman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</si>
  <si>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</si>
  <si>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</si>
  <si>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</si>
  <si>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</si>
  <si>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</si>
  <si>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</si>
  <si>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</si>
  <si>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</si>
  <si>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</si>
  <si>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</si>
  <si>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</si>
  <si>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</si>
  <si>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</si>
  <si>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</si>
  <si>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</si>
  <si>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</si>
  <si>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</si>
  <si>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</si>
  <si>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</si>
  <si>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</si>
  <si>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</si>
  <si>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</si>
  <si>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color rgb="FF000000"/>
        <rFont val="Times New Roman"/>
      </rPr>
      <t>1</t>
    </r>
    <r>
      <rPr>
        <sz val="8"/>
        <color rgb="FF000000"/>
        <rFont val="Times New Roman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</si>
  <si>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</si>
  <si>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</si>
  <si>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</si>
  <si>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</si>
  <si>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</si>
  <si>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t>RECEITAS DE OPERAÇÕES DE CRÉDITO</t>
    </r>
    <r>
      <rPr>
        <vertAlign val="superscript"/>
        <sz val="10"/>
        <color rgb="FF000000"/>
        <rFont val="Times New Roman"/>
      </rPr>
      <t>1</t>
    </r>
    <r>
      <rPr>
        <sz val="10"/>
        <color rgb="FF000000"/>
        <rFont val="Times New Roman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</si>
  <si>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</si>
  <si>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</si>
  <si>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</si>
  <si>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</si>
  <si>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</si>
  <si>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</si>
  <si>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</si>
  <si>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</si>
  <si>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</si>
  <si>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</si>
  <si>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</si>
  <si>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t>1</t>
    </r>
    <r>
      <rPr>
        <sz val="10"/>
        <color rgb="FF000000"/>
        <rFont val="Times New Roman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</si>
  <si>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</si>
  <si>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</si>
  <si>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</si>
  <si>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</si>
  <si>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</si>
  <si>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</si>
  <si>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</si>
  <si>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</si>
  <si>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</si>
  <si>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</si>
  <si>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</si>
  <si>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</si>
  <si>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</si>
  <si>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</si>
  <si>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</si>
  <si>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</si>
  <si>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</si>
  <si>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</si>
  <si>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</si>
  <si>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</si>
  <si>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</si>
  <si>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</si>
  <si>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</si>
  <si>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</si>
  <si>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</si>
  <si>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</si>
  <si>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</si>
  <si>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</si>
  <si>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</si>
  <si>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</si>
  <si>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</si>
  <si>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</si>
  <si>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</si>
  <si>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</si>
  <si>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</si>
  <si>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</si>
  <si>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</si>
  <si>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</si>
  <si>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</si>
  <si>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</si>
  <si>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</si>
  <si>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</si>
  <si>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</si>
  <si>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</si>
  <si>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</si>
  <si>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</si>
  <si>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</si>
  <si>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</si>
  <si>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</si>
  <si>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</si>
  <si>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</si>
  <si>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</si>
  <si>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</si>
  <si>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</si>
  <si>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</si>
  <si>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</si>
  <si>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</si>
  <si>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</si>
  <si>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</si>
  <si>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</si>
  <si>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</si>
  <si>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</si>
  <si>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</si>
  <si>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</si>
  <si>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</si>
  <si>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</si>
  <si>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</si>
  <si>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</si>
  <si>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</si>
  <si>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</si>
  <si>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</si>
  <si>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</si>
  <si>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</si>
  <si>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</si>
  <si>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</si>
  <si>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</si>
  <si>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</si>
  <si>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</si>
  <si>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</si>
  <si>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</si>
  <si>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</si>
  <si>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t>Inscritas em Restos a Pagar não Processados</t>
    </r>
    <r>
      <rPr>
        <b/>
        <vertAlign val="superscript"/>
        <sz val="8"/>
        <color rgb="FF000000"/>
        <rFont val="Cambria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</si>
  <si>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</si>
  <si>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</si>
  <si>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</si>
  <si>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</si>
  <si>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</si>
  <si>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</si>
  <si>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</si>
  <si>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</si>
  <si>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</si>
  <si>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</si>
  <si>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</si>
  <si>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</si>
  <si>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</si>
  <si>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</si>
  <si>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</si>
  <si>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</si>
  <si>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</si>
  <si>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</si>
  <si>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</si>
  <si>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color rgb="FF000000"/>
        <rFont val="Cambria"/>
      </rPr>
      <t>1</t>
    </r>
  </si>
  <si>
    <r>
      <t>DESPESAS CUSTEADAS COM DISPONIBILIDADE DE CAIXA VINCULADA AOS RESTOS A PAGAR CANCELADOS</t>
    </r>
    <r>
      <rPr>
        <vertAlign val="superscript"/>
        <sz val="8"/>
        <color rgb="FF000000"/>
        <rFont val="Cambria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</si>
  <si>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color rgb="FF000000"/>
        <rFont val="Cambria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</si>
  <si>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</si>
  <si>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</si>
  <si>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color rgb="FF000000"/>
        <rFont val="Cambria"/>
      </rPr>
      <t>6</t>
    </r>
    <r>
      <rPr>
        <b/>
        <sz val="8"/>
        <color rgb="FF000000"/>
        <rFont val="Cambria"/>
      </rPr>
      <t xml:space="preserve"> - LIMITE CONSTITUCIONAL 15%</t>
    </r>
    <r>
      <rPr>
        <b/>
        <vertAlign val="superscript"/>
        <sz val="8"/>
        <color rgb="FF000000"/>
        <rFont val="Cambria"/>
      </rPr>
      <t>4 e 5</t>
    </r>
  </si>
  <si>
    <t>A célula IV76  tem que ser igual a 3!!!! Do contrário tem algo errado nesta planilha ou no preenchimento da planilha "Informações Iniciais"</t>
  </si>
  <si>
    <r>
      <t>VALOR REFERENTE À DIFERENÇA ENTRE O VALOR EXECUTADO E O LIMITE MÍNIMO CONSTITUCIONAL [VI(h ou i) - (15 x IIIb)/100]</t>
    </r>
    <r>
      <rPr>
        <b/>
        <vertAlign val="superscript"/>
        <sz val="8"/>
        <color rgb="FF000000"/>
        <rFont val="Cambria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</si>
  <si>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</si>
  <si>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</si>
  <si>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</si>
  <si>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</si>
  <si>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</si>
  <si>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</si>
  <si>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</si>
  <si>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</si>
  <si>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</si>
  <si>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</si>
  <si>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</si>
  <si>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</si>
  <si>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</si>
  <si>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</si>
  <si>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</si>
  <si>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</si>
  <si>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</si>
  <si>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</si>
  <si>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</si>
  <si>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</si>
  <si>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</si>
  <si>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</si>
  <si>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</si>
  <si>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</si>
  <si>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</si>
  <si>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</si>
  <si>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</si>
  <si>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</si>
  <si>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</si>
  <si>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</si>
  <si>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</si>
  <si>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</si>
  <si>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</si>
  <si>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</si>
  <si>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color rgb="FF000000"/>
        <rFont val="Cambria"/>
      </rPr>
      <t>2</t>
    </r>
    <r>
      <rPr>
        <sz val="8"/>
        <color rgb="FF000000"/>
        <rFont val="Cambria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</si>
  <si>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color rgb="FF000000"/>
        <rFont val="Cambria"/>
      </rPr>
      <t>3</t>
    </r>
    <r>
      <rPr>
        <sz val="8"/>
        <color rgb="FF000000"/>
        <rFont val="Cambria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</si>
  <si>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color rgb="FF000000"/>
        <rFont val="Cambria"/>
      </rPr>
      <t>4</t>
    </r>
    <r>
      <rPr>
        <sz val="8"/>
        <color rgb="FF000000"/>
        <rFont val="Cambria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</si>
  <si>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color rgb="FF000000"/>
        <rFont val="Cambria"/>
      </rPr>
      <t>5</t>
    </r>
    <r>
      <rPr>
        <sz val="8"/>
        <color rgb="FF000000"/>
        <rFont val="Cambria"/>
      </rPr>
      <t xml:space="preserve"> Durante o exercício esse valor servirá para o monitoramento previsto no art. 23 da LC 141/2012</t>
    </r>
  </si>
  <si>
    <r>
      <rPr>
        <vertAlign val="superscript"/>
        <sz val="8"/>
        <color rgb="FF000000"/>
        <rFont val="Cambria"/>
      </rPr>
      <t>6</t>
    </r>
    <r>
      <rPr>
        <sz val="8"/>
        <color rgb="FF000000"/>
        <rFont val="Cambria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</si>
  <si>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color rgb="FF000000"/>
        <rFont val="Cambria"/>
      </rPr>
      <t>7</t>
    </r>
    <r>
      <rPr>
        <sz val="8"/>
        <color rgb="FF000000"/>
        <rFont val="Cambria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</si>
  <si>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</si>
  <si>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</si>
  <si>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</si>
  <si>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</si>
  <si>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t>Inscritas em Restos a Pagar não Processados</t>
    </r>
    <r>
      <rPr>
        <b/>
        <vertAlign val="superscript"/>
        <sz val="8"/>
        <color rgb="FF000000"/>
        <rFont val="Cambria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</si>
  <si>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</si>
  <si>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</si>
  <si>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</si>
  <si>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</si>
  <si>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</si>
  <si>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</si>
  <si>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</si>
  <si>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</si>
  <si>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</si>
  <si>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</si>
  <si>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</si>
  <si>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</si>
  <si>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</si>
  <si>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</si>
  <si>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</si>
  <si>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</si>
  <si>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</si>
  <si>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</si>
  <si>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</si>
  <si>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</si>
  <si>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</si>
  <si>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</si>
  <si>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</si>
  <si>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</si>
  <si>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</si>
  <si>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</si>
  <si>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</si>
  <si>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</si>
  <si>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</si>
  <si>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</si>
  <si>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</si>
  <si>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</si>
  <si>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</si>
  <si>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</si>
  <si>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</si>
  <si>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</si>
  <si>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</si>
  <si>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</si>
  <si>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</si>
  <si>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</si>
  <si>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</si>
  <si>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</si>
  <si>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PERIODO:Janeiro a Fevereiro/BIMESTRE: Janeiro - Fevereiro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</si>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</sst>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_);[Red]\(&quot;R$ &quot;#,##0.00\)"/>
    <numFmt numFmtId="165" formatCode="_-* #,##0.000_-;\-* #,##0.000_-;_-* &quot;-&quot;??_-;_-@_-"/>
  </numFmts>
  <fonts count="61">
    <font>
      <sz val="10"/>
      <color rgb="FF000000"/>
      <name val="Arial"/>
    </font>
    <font>
      <sz val="8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8"/>
      <color rgb="FF000000"/>
      <name val="Arial"/>
    </font>
    <font>
      <b/>
      <sz val="12"/>
      <color rgb="FF000000"/>
      <name val="Times New Roman"/>
    </font>
    <font>
      <b/>
      <u/>
      <sz val="8"/>
      <color rgb="FF000000"/>
      <name val="Times New Roman"/>
    </font>
    <font>
      <sz val="8"/>
      <color rgb="FFFFFFFF"/>
      <name val="Arial"/>
    </font>
    <font>
      <sz val="8"/>
      <color rgb="FFFFFFFF"/>
      <name val="Times New Roman"/>
    </font>
    <font>
      <b/>
      <sz val="12"/>
      <color rgb="FF000000"/>
      <name val="Cambria"/>
    </font>
    <font>
      <sz val="8"/>
      <color rgb="FF000000"/>
      <name val="Cambria"/>
    </font>
    <font>
      <sz val="10"/>
      <color rgb="FF000000"/>
      <name val="Cambria"/>
    </font>
    <font>
      <b/>
      <u/>
      <sz val="8"/>
      <color rgb="FF000000"/>
      <name val="Cambria"/>
    </font>
    <font>
      <b/>
      <sz val="8"/>
      <color rgb="FF000000"/>
      <name val="Cambria"/>
    </font>
    <font>
      <vertAlign val="superscript"/>
      <sz val="8"/>
      <color rgb="FF000000"/>
      <name val="Cambria"/>
    </font>
    <font>
      <sz val="10"/>
      <color rgb="FFFFFFFF"/>
      <name val="Arial"/>
    </font>
    <font>
      <b/>
      <sz val="8"/>
      <color rgb="FFB97034"/>
      <name val="Cambria"/>
    </font>
    <font>
      <sz val="12"/>
      <color rgb="FF000000"/>
      <name val="Times New Roman"/>
    </font>
    <font>
      <b/>
      <sz val="10"/>
      <color rgb="FF000000"/>
      <name val="Times New Roman"/>
    </font>
    <font>
      <b/>
      <u/>
      <sz val="10"/>
      <color rgb="FF000000"/>
      <name val="Times New Roman"/>
    </font>
    <font>
      <strike/>
      <sz val="10"/>
      <color rgb="FF000000"/>
      <name val="Times New Roman"/>
    </font>
    <font>
      <sz val="12"/>
      <color rgb="FFFFFFFF"/>
      <name val="Times New Roman"/>
    </font>
    <font>
      <sz val="10"/>
      <color rgb="FFFFFFFF"/>
      <name val="Times New Roman"/>
    </font>
    <font>
      <b/>
      <sz val="10"/>
      <color rgb="FFFFFFFF"/>
      <name val="Times New Roman"/>
    </font>
    <font>
      <b/>
      <sz val="10"/>
      <color rgb="FFFF0000"/>
      <name val="Times New Roman"/>
    </font>
    <font>
      <sz val="10"/>
      <color rgb="FFFF0000"/>
      <name val="Times New Roman"/>
    </font>
    <font>
      <b/>
      <sz val="14"/>
      <color rgb="FF000000"/>
      <name val="Arial"/>
    </font>
    <font>
      <sz val="11"/>
      <color rgb="FF000000"/>
      <name val="Calibri"/>
    </font>
    <font>
      <b/>
      <sz val="12"/>
      <color rgb="FFFFFFFF"/>
      <name val="Arial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8"/>
      <color rgb="FF000000"/>
      <name val="Times New Roman"/>
    </font>
    <font>
      <b/>
      <sz val="18"/>
      <color rgb="FF000000"/>
      <name val="Arial"/>
    </font>
    <font>
      <sz val="11"/>
      <color rgb="FF000000"/>
      <name val="Arial"/>
    </font>
    <font>
      <b/>
      <sz val="8"/>
      <color rgb="FFFF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vertAlign val="superscript"/>
      <sz val="10"/>
      <color rgb="FF000000"/>
      <name val="Times New Roman"/>
    </font>
    <font>
      <sz val="8"/>
      <color rgb="FFFFFFFF"/>
      <name val="Cambria"/>
    </font>
    <font>
      <b/>
      <sz val="11"/>
      <color rgb="FF000000"/>
      <name val="Times New Roman"/>
    </font>
    <font>
      <b/>
      <sz val="9"/>
      <color rgb="FFFF0000"/>
      <name val="Times New Roman"/>
    </font>
    <font>
      <b/>
      <u/>
      <sz val="10"/>
      <color rgb="FF000000"/>
      <name val="Arial"/>
    </font>
    <font>
      <sz val="11"/>
      <color rgb="FF000000"/>
      <name val="Cambria"/>
    </font>
    <font>
      <sz val="12"/>
      <color rgb="FF000000"/>
      <name val="Cambria"/>
    </font>
    <font>
      <b/>
      <sz val="16"/>
      <color rgb="FF0000FF"/>
      <name val="Arial"/>
    </font>
    <font>
      <b/>
      <sz val="8"/>
      <color rgb="FFFFFFFF"/>
      <name val="Times New Roman"/>
    </font>
    <font>
      <b/>
      <sz val="8"/>
      <color rgb="FF000000"/>
      <name val="Arial"/>
    </font>
    <font>
      <b/>
      <sz val="10"/>
      <color rgb="FF000000"/>
      <name val="Arial"/>
    </font>
    <font>
      <b/>
      <sz val="8"/>
      <color rgb="FF0070C0"/>
      <name val="Cambria"/>
    </font>
    <font>
      <sz val="8"/>
      <color rgb="FFFF0000"/>
      <name val="Times New Roman"/>
    </font>
    <font>
      <strike/>
      <sz val="8"/>
      <color rgb="FFFF0000"/>
      <name val="Times New Roman"/>
    </font>
    <font>
      <b/>
      <vertAlign val="superscript"/>
      <sz val="10"/>
      <color rgb="FF000000"/>
      <name val="Times New Roman"/>
    </font>
    <font>
      <b/>
      <sz val="8"/>
      <color rgb="FFFFFFFF"/>
      <name val="Cambria"/>
    </font>
    <font>
      <i/>
      <sz val="10"/>
      <color rgb="FF000000"/>
      <name val="Times New Roman"/>
    </font>
    <font>
      <b/>
      <sz val="12"/>
      <color rgb="FF808080"/>
      <name val="Times New Roman"/>
    </font>
    <font>
      <b/>
      <vertAlign val="superscript"/>
      <sz val="12"/>
      <color rgb="FF000000"/>
      <name val="Times New Roman"/>
    </font>
    <font>
      <sz val="10"/>
      <color rgb="FF808080"/>
      <name val="Times New Roman"/>
    </font>
    <font>
      <b/>
      <sz val="10"/>
      <color rgb="FF808080"/>
      <name val="Times New Roman"/>
    </font>
    <font>
      <vertAlign val="superscript"/>
      <sz val="8"/>
      <color rgb="FF000000"/>
      <name val="Times New Roman"/>
    </font>
    <font>
      <b/>
      <vertAlign val="superscript"/>
      <sz val="8"/>
      <color rgb="FF000000"/>
      <name val="Cambria"/>
    </font>
    <font>
      <u/>
      <sz val="10"/>
      <color theme="10"/>
      <name val="Arial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  <fill>
      <patternFill patternType="solid">
        <fgColor rgb="FFD6D4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2D69B"/>
        <bgColor rgb="FFFFFFFF"/>
      </patternFill>
    </fill>
    <fill>
      <patternFill patternType="solid">
        <fgColor rgb="FFD6E3BC"/>
        <bgColor rgb="FFFFFFFF"/>
      </patternFill>
    </fill>
    <fill>
      <patternFill patternType="solid">
        <fgColor rgb="FFEAF1DD"/>
        <bgColor rgb="FFFFFFFF"/>
      </patternFill>
    </fill>
    <fill>
      <patternFill patternType="lightUp">
        <fgColor rgb="FF000000"/>
        <bgColor rgb="FF777670"/>
      </patternFill>
    </fill>
    <fill>
      <patternFill patternType="solid">
        <fgColor rgb="FFA5A5A5"/>
        <bgColor rgb="FFFFFFFF"/>
      </patternFill>
    </fill>
    <fill>
      <patternFill patternType="solid">
        <fgColor rgb="FFB2B1A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7F7F7F"/>
        <bgColor rgb="FFFFFFFF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0" fillId="0" borderId="0" applyNumberFormat="0" applyFill="0" applyBorder="0" applyAlignment="0" applyProtection="0"/>
  </cellStyleXfs>
  <cellXfs count="1412"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2" fillId="3" borderId="3" xfId="0" applyFont="1" applyFill="1" applyBorder="1" applyAlignment="1">
      <alignment horizontal="center"/>
    </xf>
    <xf numFmtId="0" fontId="1" fillId="4" borderId="4" xfId="0" applyFont="1" applyFill="1" applyBorder="1" applyProtection="1">
      <protection locked="0"/>
    </xf>
    <xf numFmtId="0" fontId="0" fillId="2" borderId="0" xfId="0" applyFill="1"/>
    <xf numFmtId="0" fontId="1" fillId="4" borderId="8" xfId="0" applyFont="1" applyFill="1" applyBorder="1" applyProtection="1">
      <protection locked="0"/>
    </xf>
    <xf numFmtId="0" fontId="1" fillId="2" borderId="9" xfId="0" applyFont="1" applyFill="1" applyBorder="1"/>
    <xf numFmtId="0" fontId="2" fillId="3" borderId="0" xfId="0" applyFont="1" applyFill="1" applyAlignment="1">
      <alignment horizontal="center" vertical="center"/>
    </xf>
    <xf numFmtId="0" fontId="1" fillId="2" borderId="1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/>
    <xf numFmtId="0" fontId="1" fillId="2" borderId="6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right" vertical="top" wrapText="1"/>
      <protection locked="0"/>
    </xf>
    <xf numFmtId="0" fontId="1" fillId="2" borderId="12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justify" vertical="top" wrapText="1"/>
    </xf>
    <xf numFmtId="0" fontId="1" fillId="4" borderId="12" xfId="0" applyFont="1" applyFill="1" applyBorder="1" applyAlignment="1" applyProtection="1">
      <alignment horizontal="right" vertical="top" wrapText="1"/>
      <protection locked="0"/>
    </xf>
    <xf numFmtId="10" fontId="1" fillId="2" borderId="12" xfId="0" applyNumberFormat="1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left" vertical="top"/>
    </xf>
    <xf numFmtId="164" fontId="2" fillId="3" borderId="1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justify" wrapText="1"/>
    </xf>
    <xf numFmtId="0" fontId="7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1" fillId="4" borderId="14" xfId="0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/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10" fillId="2" borderId="14" xfId="0" applyFont="1" applyFill="1" applyBorder="1" applyAlignment="1">
      <alignment horizontal="center"/>
    </xf>
    <xf numFmtId="0" fontId="0" fillId="4" borderId="15" xfId="0" applyFill="1" applyBorder="1" applyProtection="1">
      <protection locked="0"/>
    </xf>
    <xf numFmtId="0" fontId="10" fillId="4" borderId="4" xfId="0" applyFont="1" applyFill="1" applyBorder="1" applyProtection="1">
      <protection locked="0"/>
    </xf>
    <xf numFmtId="0" fontId="10" fillId="2" borderId="2" xfId="0" applyFont="1" applyFill="1" applyBorder="1" applyAlignment="1">
      <alignment horizontal="center"/>
    </xf>
    <xf numFmtId="0" fontId="10" fillId="2" borderId="12" xfId="0" applyFont="1" applyFill="1" applyBorder="1"/>
    <xf numFmtId="0" fontId="13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0" fontId="9" fillId="2" borderId="0" xfId="0" applyFont="1" applyFill="1"/>
    <xf numFmtId="164" fontId="13" fillId="2" borderId="0" xfId="0" applyNumberFormat="1" applyFont="1" applyFill="1" applyAlignment="1">
      <alignment horizontal="right"/>
    </xf>
    <xf numFmtId="0" fontId="10" fillId="3" borderId="13" xfId="0" applyFont="1" applyFill="1" applyBorder="1"/>
    <xf numFmtId="0" fontId="12" fillId="3" borderId="0" xfId="0" applyFont="1" applyFill="1" applyAlignment="1">
      <alignment horizontal="center"/>
    </xf>
    <xf numFmtId="0" fontId="10" fillId="3" borderId="5" xfId="0" applyFont="1" applyFill="1" applyBorder="1"/>
    <xf numFmtId="0" fontId="10" fillId="2" borderId="13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0" xfId="0" applyFont="1" applyFill="1"/>
    <xf numFmtId="0" fontId="10" fillId="2" borderId="15" xfId="0" applyFont="1" applyFill="1" applyBorder="1"/>
    <xf numFmtId="0" fontId="10" fillId="5" borderId="5" xfId="0" applyFont="1" applyFill="1" applyBorder="1"/>
    <xf numFmtId="0" fontId="13" fillId="2" borderId="2" xfId="0" applyFont="1" applyFill="1" applyBorder="1"/>
    <xf numFmtId="0" fontId="13" fillId="2" borderId="14" xfId="0" applyFont="1" applyFill="1" applyBorder="1"/>
    <xf numFmtId="0" fontId="11" fillId="2" borderId="0" xfId="0" applyFont="1" applyFill="1"/>
    <xf numFmtId="0" fontId="13" fillId="3" borderId="8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0" fillId="2" borderId="13" xfId="0" applyFont="1" applyFill="1" applyBorder="1"/>
    <xf numFmtId="10" fontId="3" fillId="2" borderId="8" xfId="0" applyNumberFormat="1" applyFont="1" applyFill="1" applyBorder="1"/>
    <xf numFmtId="0" fontId="10" fillId="2" borderId="6" xfId="0" applyFont="1" applyFill="1" applyBorder="1"/>
    <xf numFmtId="10" fontId="3" fillId="2" borderId="0" xfId="0" applyNumberFormat="1" applyFont="1" applyFill="1"/>
    <xf numFmtId="10" fontId="3" fillId="2" borderId="9" xfId="0" applyNumberFormat="1" applyFont="1" applyFill="1" applyBorder="1"/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Protection="1">
      <protection locked="0"/>
    </xf>
    <xf numFmtId="0" fontId="10" fillId="2" borderId="3" xfId="0" applyFont="1" applyFill="1" applyBorder="1"/>
    <xf numFmtId="0" fontId="10" fillId="2" borderId="4" xfId="0" applyFont="1" applyFill="1" applyBorder="1"/>
    <xf numFmtId="0" fontId="4" fillId="4" borderId="4" xfId="0" applyFont="1" applyFill="1" applyBorder="1" applyProtection="1">
      <protection locked="0"/>
    </xf>
    <xf numFmtId="10" fontId="3" fillId="2" borderId="11" xfId="0" applyNumberFormat="1" applyFont="1" applyFill="1" applyBorder="1"/>
    <xf numFmtId="0" fontId="4" fillId="4" borderId="10" xfId="0" applyFont="1" applyFill="1" applyBorder="1" applyProtection="1">
      <protection locked="0"/>
    </xf>
    <xf numFmtId="0" fontId="13" fillId="5" borderId="2" xfId="0" applyFont="1" applyFill="1" applyBorder="1"/>
    <xf numFmtId="0" fontId="10" fillId="2" borderId="14" xfId="0" applyFont="1" applyFill="1" applyBorder="1"/>
    <xf numFmtId="10" fontId="3" fillId="2" borderId="14" xfId="0" applyNumberFormat="1" applyFont="1" applyFill="1" applyBorder="1"/>
    <xf numFmtId="0" fontId="13" fillId="3" borderId="0" xfId="0" applyFont="1" applyFill="1" applyAlignment="1">
      <alignment horizontal="center" vertical="center"/>
    </xf>
    <xf numFmtId="0" fontId="10" fillId="5" borderId="13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5" fillId="2" borderId="0" xfId="0" applyFont="1" applyFill="1" applyAlignment="1">
      <alignment horizontal="right"/>
    </xf>
    <xf numFmtId="0" fontId="10" fillId="5" borderId="0" xfId="0" applyFont="1" applyFill="1"/>
    <xf numFmtId="0" fontId="10" fillId="5" borderId="3" xfId="0" applyFont="1" applyFill="1" applyBorder="1"/>
    <xf numFmtId="0" fontId="10" fillId="4" borderId="0" xfId="0" applyFont="1" applyFill="1" applyProtection="1">
      <protection locked="0"/>
    </xf>
    <xf numFmtId="0" fontId="10" fillId="5" borderId="3" xfId="0" applyFont="1" applyFill="1" applyBorder="1" applyAlignment="1">
      <alignment horizontal="left"/>
    </xf>
    <xf numFmtId="0" fontId="10" fillId="4" borderId="0" xfId="0" applyFont="1" applyFill="1" applyAlignment="1" applyProtection="1">
      <alignment horizontal="center" vertical="center"/>
      <protection locked="0"/>
    </xf>
    <xf numFmtId="0" fontId="13" fillId="5" borderId="2" xfId="0" applyFont="1" applyFill="1" applyBorder="1" applyAlignment="1">
      <alignment wrapText="1"/>
    </xf>
    <xf numFmtId="0" fontId="13" fillId="5" borderId="0" xfId="0" applyFont="1" applyFill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wrapText="1"/>
    </xf>
    <xf numFmtId="0" fontId="11" fillId="2" borderId="5" xfId="0" applyFont="1" applyFill="1" applyBorder="1"/>
    <xf numFmtId="0" fontId="11" fillId="2" borderId="2" xfId="0" applyFont="1" applyFill="1" applyBorder="1"/>
    <xf numFmtId="0" fontId="0" fillId="2" borderId="2" xfId="0" applyFill="1" applyBorder="1"/>
    <xf numFmtId="0" fontId="13" fillId="2" borderId="0" xfId="0" applyFont="1" applyFill="1" applyAlignment="1">
      <alignment horizontal="left" vertical="center" wrapText="1"/>
    </xf>
    <xf numFmtId="0" fontId="10" fillId="4" borderId="6" xfId="0" applyFont="1" applyFill="1" applyBorder="1" applyProtection="1">
      <protection locked="0"/>
    </xf>
    <xf numFmtId="0" fontId="16" fillId="2" borderId="0" xfId="0" applyFont="1" applyFill="1" applyAlignment="1" applyProtection="1">
      <alignment horizontal="left" wrapText="1"/>
      <protection locked="0"/>
    </xf>
    <xf numFmtId="0" fontId="13" fillId="2" borderId="11" xfId="0" applyFont="1" applyFill="1" applyBorder="1" applyAlignment="1">
      <alignment vertical="center" wrapText="1"/>
    </xf>
    <xf numFmtId="0" fontId="13" fillId="2" borderId="0" xfId="0" applyFont="1" applyFill="1" applyAlignment="1">
      <alignment wrapText="1"/>
    </xf>
    <xf numFmtId="0" fontId="10" fillId="2" borderId="5" xfId="0" applyFont="1" applyFill="1" applyBorder="1"/>
    <xf numFmtId="0" fontId="16" fillId="5" borderId="13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4" fillId="4" borderId="15" xfId="0" applyFont="1" applyFill="1" applyBorder="1" applyProtection="1">
      <protection locked="0"/>
    </xf>
    <xf numFmtId="0" fontId="13" fillId="6" borderId="14" xfId="0" applyFont="1" applyFill="1" applyBorder="1"/>
    <xf numFmtId="0" fontId="13" fillId="2" borderId="12" xfId="0" applyFont="1" applyFill="1" applyBorder="1"/>
    <xf numFmtId="0" fontId="10" fillId="2" borderId="0" xfId="0" applyFont="1" applyFill="1"/>
    <xf numFmtId="0" fontId="1" fillId="2" borderId="0" xfId="0" applyFont="1" applyFill="1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2" xfId="0" applyFont="1" applyFill="1" applyBorder="1" applyAlignment="1">
      <alignment horizontal="left" indent="1"/>
    </xf>
    <xf numFmtId="37" fontId="1" fillId="2" borderId="2" xfId="0" applyNumberFormat="1" applyFont="1" applyFill="1" applyBorder="1" applyAlignment="1">
      <alignment horizontal="center"/>
    </xf>
    <xf numFmtId="37" fontId="2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37" fontId="2" fillId="3" borderId="8" xfId="0" applyNumberFormat="1" applyFont="1" applyFill="1" applyBorder="1" applyAlignment="1">
      <alignment horizontal="center"/>
    </xf>
    <xf numFmtId="37" fontId="2" fillId="3" borderId="8" xfId="0" applyNumberFormat="1" applyFont="1" applyFill="1" applyBorder="1" applyAlignment="1">
      <alignment horizontal="center" vertical="top" wrapText="1"/>
    </xf>
    <xf numFmtId="37" fontId="2" fillId="3" borderId="6" xfId="0" applyNumberFormat="1" applyFont="1" applyFill="1" applyBorder="1" applyAlignment="1">
      <alignment horizontal="center"/>
    </xf>
    <xf numFmtId="37" fontId="2" fillId="3" borderId="4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37" fontId="2" fillId="3" borderId="9" xfId="0" applyNumberFormat="1" applyFont="1" applyFill="1" applyBorder="1" applyAlignment="1">
      <alignment horizontal="center"/>
    </xf>
    <xf numFmtId="37" fontId="2" fillId="3" borderId="9" xfId="0" applyNumberFormat="1" applyFont="1" applyFill="1" applyBorder="1" applyAlignment="1">
      <alignment horizontal="center" vertical="top" wrapText="1"/>
    </xf>
    <xf numFmtId="37" fontId="2" fillId="3" borderId="0" xfId="0" applyNumberFormat="1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3" fillId="3" borderId="9" xfId="0" applyFont="1" applyFill="1" applyBorder="1" applyAlignment="1">
      <alignment horizontal="center" vertical="top"/>
    </xf>
    <xf numFmtId="0" fontId="0" fillId="3" borderId="9" xfId="0" applyFill="1" applyBorder="1" applyAlignment="1">
      <alignment vertical="top" wrapText="1"/>
    </xf>
    <xf numFmtId="37" fontId="2" fillId="3" borderId="3" xfId="0" applyNumberFormat="1" applyFont="1" applyFill="1" applyBorder="1" applyAlignment="1">
      <alignment horizontal="center"/>
    </xf>
    <xf numFmtId="37" fontId="2" fillId="3" borderId="10" xfId="0" applyNumberFormat="1" applyFont="1" applyFill="1" applyBorder="1" applyAlignment="1">
      <alignment horizontal="center"/>
    </xf>
    <xf numFmtId="37" fontId="2" fillId="3" borderId="1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 indent="1"/>
    </xf>
    <xf numFmtId="37" fontId="1" fillId="2" borderId="13" xfId="0" applyNumberFormat="1" applyFont="1" applyFill="1" applyBorder="1"/>
    <xf numFmtId="37" fontId="1" fillId="2" borderId="2" xfId="0" applyNumberFormat="1" applyFont="1" applyFill="1" applyBorder="1"/>
    <xf numFmtId="0" fontId="2" fillId="3" borderId="8" xfId="0" applyFont="1" applyFill="1" applyBorder="1" applyAlignment="1">
      <alignment horizontal="center"/>
    </xf>
    <xf numFmtId="49" fontId="1" fillId="2" borderId="7" xfId="0" applyNumberFormat="1" applyFont="1" applyFill="1" applyBorder="1"/>
    <xf numFmtId="0" fontId="1" fillId="2" borderId="11" xfId="0" applyFont="1" applyFill="1" applyBorder="1"/>
    <xf numFmtId="0" fontId="2" fillId="2" borderId="0" xfId="0" applyFont="1" applyFill="1"/>
    <xf numFmtId="0" fontId="17" fillId="2" borderId="0" xfId="0" applyFont="1" applyFill="1" applyAlignment="1">
      <alignment vertical="top" wrapText="1"/>
    </xf>
    <xf numFmtId="164" fontId="1" fillId="2" borderId="5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/>
    <xf numFmtId="0" fontId="17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14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justify" wrapText="1"/>
    </xf>
    <xf numFmtId="0" fontId="19" fillId="3" borderId="8" xfId="0" applyFont="1" applyFill="1" applyBorder="1" applyAlignment="1">
      <alignment horizontal="left" wrapText="1"/>
    </xf>
    <xf numFmtId="0" fontId="19" fillId="3" borderId="11" xfId="0" applyFont="1" applyFill="1" applyBorder="1" applyAlignment="1">
      <alignment horizontal="left" wrapText="1"/>
    </xf>
    <xf numFmtId="0" fontId="17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 vertical="top" wrapText="1"/>
    </xf>
    <xf numFmtId="0" fontId="18" fillId="3" borderId="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5" xfId="0" applyFill="1" applyBorder="1"/>
    <xf numFmtId="0" fontId="3" fillId="2" borderId="5" xfId="0" applyFont="1" applyFill="1" applyBorder="1" applyAlignment="1">
      <alignment horizontal="right"/>
    </xf>
    <xf numFmtId="0" fontId="18" fillId="2" borderId="0" xfId="0" applyFont="1" applyFill="1" applyAlignment="1">
      <alignment vertical="center"/>
    </xf>
    <xf numFmtId="0" fontId="3" fillId="3" borderId="6" xfId="0" applyFont="1" applyFill="1" applyBorder="1" applyAlignment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5" xfId="0" applyFont="1" applyFill="1" applyBorder="1"/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Protection="1">
      <protection locked="0"/>
    </xf>
    <xf numFmtId="0" fontId="3" fillId="2" borderId="4" xfId="0" applyFont="1" applyFill="1" applyBorder="1"/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Protection="1">
      <protection locked="0"/>
    </xf>
    <xf numFmtId="0" fontId="0" fillId="2" borderId="14" xfId="0" applyFill="1" applyBorder="1"/>
    <xf numFmtId="0" fontId="0" fillId="2" borderId="12" xfId="0" applyFill="1" applyBorder="1"/>
    <xf numFmtId="0" fontId="20" fillId="2" borderId="0" xfId="0" applyFont="1" applyFill="1" applyAlignment="1">
      <alignment horizontal="center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2" borderId="0" xfId="0" applyFill="1"/>
    <xf numFmtId="0" fontId="15" fillId="2" borderId="0" xfId="0" applyFont="1" applyFill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22" fillId="2" borderId="3" xfId="0" applyFont="1" applyFill="1" applyBorder="1"/>
    <xf numFmtId="0" fontId="3" fillId="2" borderId="0" xfId="0" applyFont="1" applyFill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23" fillId="2" borderId="0" xfId="0" applyFont="1" applyFill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3" fillId="4" borderId="10" xfId="0" applyFont="1" applyFill="1" applyBorder="1" applyProtection="1">
      <protection locked="0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17" fillId="2" borderId="0" xfId="0" applyFont="1" applyFill="1"/>
    <xf numFmtId="49" fontId="3" fillId="2" borderId="0" xfId="0" applyNumberFormat="1" applyFont="1" applyFill="1" applyAlignment="1">
      <alignment wrapText="1"/>
    </xf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9" xfId="0" applyFont="1" applyFill="1" applyBorder="1"/>
    <xf numFmtId="49" fontId="18" fillId="3" borderId="2" xfId="0" applyNumberFormat="1" applyFont="1" applyFill="1" applyBorder="1"/>
    <xf numFmtId="164" fontId="3" fillId="2" borderId="0" xfId="0" applyNumberFormat="1" applyFont="1" applyFill="1" applyAlignment="1">
      <alignment horizontal="right"/>
    </xf>
    <xf numFmtId="0" fontId="3" fillId="3" borderId="14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/>
    <xf numFmtId="0" fontId="18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0" xfId="0" applyFont="1" applyFill="1"/>
    <xf numFmtId="0" fontId="3" fillId="7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1" fillId="2" borderId="0" xfId="0" applyFont="1" applyFill="1" applyAlignment="1">
      <alignment vertical="center" wrapText="1"/>
    </xf>
    <xf numFmtId="0" fontId="18" fillId="3" borderId="2" xfId="0" applyFont="1" applyFill="1" applyBorder="1"/>
    <xf numFmtId="0" fontId="3" fillId="9" borderId="0" xfId="0" applyFont="1" applyFill="1" applyAlignment="1">
      <alignment vertical="center"/>
    </xf>
    <xf numFmtId="49" fontId="3" fillId="9" borderId="0" xfId="0" applyNumberFormat="1" applyFont="1" applyFill="1" applyAlignment="1">
      <alignment vertical="center"/>
    </xf>
    <xf numFmtId="0" fontId="3" fillId="9" borderId="4" xfId="0" applyFont="1" applyFill="1" applyBorder="1" applyAlignment="1">
      <alignment vertical="center" wrapText="1"/>
    </xf>
    <xf numFmtId="49" fontId="3" fillId="10" borderId="0" xfId="0" applyNumberFormat="1" applyFont="1" applyFill="1" applyAlignment="1">
      <alignment vertical="center"/>
    </xf>
    <xf numFmtId="0" fontId="3" fillId="10" borderId="4" xfId="0" applyFont="1" applyFill="1" applyBorder="1" applyAlignment="1">
      <alignment vertical="center" wrapText="1"/>
    </xf>
    <xf numFmtId="164" fontId="3" fillId="2" borderId="5" xfId="0" applyNumberFormat="1" applyFont="1" applyFill="1" applyBorder="1"/>
    <xf numFmtId="0" fontId="3" fillId="9" borderId="9" xfId="0" applyFont="1" applyFill="1" applyBorder="1" applyAlignment="1">
      <alignment vertical="center" wrapText="1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3" fillId="10" borderId="9" xfId="0" applyFont="1" applyFill="1" applyBorder="1" applyAlignment="1">
      <alignment vertical="center" wrapText="1"/>
    </xf>
    <xf numFmtId="49" fontId="18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37" fontId="18" fillId="2" borderId="2" xfId="0" applyNumberFormat="1" applyFont="1" applyFill="1" applyBorder="1"/>
    <xf numFmtId="0" fontId="3" fillId="2" borderId="5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vertical="center" wrapText="1"/>
    </xf>
    <xf numFmtId="49" fontId="18" fillId="2" borderId="0" xfId="0" applyNumberFormat="1" applyFont="1" applyFill="1" applyAlignment="1">
      <alignment horizontal="justify" vertical="center"/>
    </xf>
    <xf numFmtId="0" fontId="3" fillId="2" borderId="0" xfId="0" applyFont="1" applyFill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justify" vertical="center"/>
    </xf>
    <xf numFmtId="0" fontId="19" fillId="3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top" wrapText="1"/>
    </xf>
    <xf numFmtId="37" fontId="3" fillId="2" borderId="0" xfId="0" applyNumberFormat="1" applyFont="1" applyFill="1" applyAlignment="1">
      <alignment vertical="center"/>
    </xf>
    <xf numFmtId="37" fontId="3" fillId="2" borderId="0" xfId="0" applyNumberFormat="1" applyFont="1" applyFill="1"/>
    <xf numFmtId="0" fontId="3" fillId="2" borderId="5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vertical="top"/>
    </xf>
    <xf numFmtId="37" fontId="3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3" fillId="11" borderId="14" xfId="0" applyFont="1" applyFill="1" applyBorder="1" applyAlignment="1">
      <alignment vertical="center" wrapText="1"/>
    </xf>
    <xf numFmtId="0" fontId="24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Protection="1">
      <protection locked="0"/>
    </xf>
    <xf numFmtId="49" fontId="3" fillId="2" borderId="7" xfId="0" applyNumberFormat="1" applyFont="1" applyFill="1" applyBorder="1" applyAlignment="1">
      <alignment vertical="center"/>
    </xf>
    <xf numFmtId="0" fontId="3" fillId="4" borderId="10" xfId="0" applyFont="1" applyFill="1" applyBorder="1" applyAlignment="1" applyProtection="1">
      <alignment vertical="center" wrapText="1"/>
      <protection locked="0"/>
    </xf>
    <xf numFmtId="49" fontId="3" fillId="3" borderId="14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4" borderId="9" xfId="0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18" fillId="2" borderId="0" xfId="0" applyFont="1" applyFill="1"/>
    <xf numFmtId="49" fontId="18" fillId="9" borderId="0" xfId="0" applyNumberFormat="1" applyFont="1" applyFill="1"/>
    <xf numFmtId="49" fontId="3" fillId="10" borderId="3" xfId="0" applyNumberFormat="1" applyFont="1" applyFill="1" applyBorder="1"/>
    <xf numFmtId="49" fontId="3" fillId="2" borderId="3" xfId="0" applyNumberFormat="1" applyFont="1" applyFill="1" applyBorder="1"/>
    <xf numFmtId="49" fontId="18" fillId="9" borderId="3" xfId="0" applyNumberFormat="1" applyFont="1" applyFill="1" applyBorder="1" applyAlignment="1">
      <alignment horizontal="left"/>
    </xf>
    <xf numFmtId="0" fontId="22" fillId="2" borderId="0" xfId="0" applyFont="1" applyFill="1"/>
    <xf numFmtId="0" fontId="15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left" indent="2"/>
    </xf>
    <xf numFmtId="0" fontId="3" fillId="9" borderId="3" xfId="0" applyFont="1" applyFill="1" applyBorder="1"/>
    <xf numFmtId="0" fontId="3" fillId="3" borderId="1" xfId="0" applyFont="1" applyFill="1" applyBorder="1" applyAlignment="1">
      <alignment vertical="center"/>
    </xf>
    <xf numFmtId="0" fontId="25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/>
    </xf>
    <xf numFmtId="0" fontId="3" fillId="8" borderId="3" xfId="0" applyFont="1" applyFill="1" applyBorder="1" applyAlignment="1">
      <alignment wrapText="1"/>
    </xf>
    <xf numFmtId="49" fontId="3" fillId="9" borderId="3" xfId="0" applyNumberFormat="1" applyFont="1" applyFill="1" applyBorder="1"/>
    <xf numFmtId="49" fontId="3" fillId="2" borderId="3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justify" vertical="top" wrapText="1"/>
    </xf>
    <xf numFmtId="0" fontId="3" fillId="8" borderId="7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/>
    <xf numFmtId="49" fontId="3" fillId="2" borderId="2" xfId="0" applyNumberFormat="1" applyFont="1" applyFill="1" applyBorder="1"/>
    <xf numFmtId="49" fontId="3" fillId="3" borderId="2" xfId="0" applyNumberFormat="1" applyFont="1" applyFill="1" applyBorder="1"/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justify"/>
    </xf>
    <xf numFmtId="0" fontId="3" fillId="2" borderId="2" xfId="0" applyFont="1" applyFill="1" applyBorder="1"/>
    <xf numFmtId="0" fontId="18" fillId="3" borderId="13" xfId="0" applyFont="1" applyFill="1" applyBorder="1"/>
    <xf numFmtId="0" fontId="1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5" xfId="0" applyFont="1" applyFill="1" applyBorder="1"/>
    <xf numFmtId="0" fontId="3" fillId="8" borderId="0" xfId="0" applyFont="1" applyFill="1" applyAlignment="1">
      <alignment wrapText="1"/>
    </xf>
    <xf numFmtId="0" fontId="3" fillId="9" borderId="0" xfId="0" applyFont="1" applyFill="1"/>
    <xf numFmtId="0" fontId="3" fillId="10" borderId="0" xfId="0" applyFont="1" applyFill="1"/>
    <xf numFmtId="0" fontId="3" fillId="8" borderId="0" xfId="0" applyFont="1" applyFill="1"/>
    <xf numFmtId="0" fontId="3" fillId="9" borderId="6" xfId="0" applyFont="1" applyFill="1" applyBorder="1" applyAlignment="1">
      <alignment wrapText="1"/>
    </xf>
    <xf numFmtId="49" fontId="3" fillId="2" borderId="7" xfId="0" applyNumberFormat="1" applyFont="1" applyFill="1" applyBorder="1"/>
    <xf numFmtId="0" fontId="3" fillId="2" borderId="5" xfId="0" applyFont="1" applyFill="1" applyBorder="1"/>
    <xf numFmtId="0" fontId="3" fillId="3" borderId="5" xfId="0" applyFont="1" applyFill="1" applyBorder="1"/>
    <xf numFmtId="49" fontId="18" fillId="3" borderId="6" xfId="0" applyNumberFormat="1" applyFont="1" applyFill="1" applyBorder="1" applyAlignment="1">
      <alignment wrapText="1"/>
    </xf>
    <xf numFmtId="0" fontId="18" fillId="3" borderId="3" xfId="0" applyFont="1" applyFill="1" applyBorder="1" applyAlignment="1">
      <alignment horizontal="center"/>
    </xf>
    <xf numFmtId="0" fontId="18" fillId="3" borderId="7" xfId="0" applyFont="1" applyFill="1" applyBorder="1"/>
    <xf numFmtId="0" fontId="3" fillId="8" borderId="6" xfId="0" applyFont="1" applyFill="1" applyBorder="1" applyAlignment="1">
      <alignment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7" xfId="0" applyFont="1" applyFill="1" applyBorder="1" applyAlignment="1">
      <alignment horizontal="justify" vertical="top" wrapText="1"/>
    </xf>
    <xf numFmtId="0" fontId="3" fillId="10" borderId="3" xfId="0" applyFont="1" applyFill="1" applyBorder="1"/>
    <xf numFmtId="0" fontId="3" fillId="2" borderId="7" xfId="0" applyFont="1" applyFill="1" applyBorder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/>
    </xf>
    <xf numFmtId="0" fontId="26" fillId="12" borderId="1" xfId="0" applyFont="1" applyFill="1" applyBorder="1" applyAlignment="1">
      <alignment horizontal="center" vertical="center"/>
    </xf>
    <xf numFmtId="0" fontId="0" fillId="12" borderId="2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13" borderId="0" xfId="0" applyFill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0" fillId="14" borderId="3" xfId="0" applyFill="1" applyBorder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7" fillId="14" borderId="3" xfId="0" applyFont="1" applyFill="1" applyBorder="1" applyAlignment="1">
      <alignment horizontal="left" vertical="center" wrapText="1"/>
    </xf>
    <xf numFmtId="0" fontId="28" fillId="15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14" borderId="7" xfId="0" applyFill="1" applyBorder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3" fillId="2" borderId="0" xfId="0" applyNumberFormat="1" applyFont="1" applyFill="1"/>
    <xf numFmtId="165" fontId="3" fillId="8" borderId="9" xfId="0" applyNumberFormat="1" applyFont="1" applyFill="1" applyBorder="1" applyAlignment="1">
      <alignment horizontal="center"/>
    </xf>
    <xf numFmtId="165" fontId="3" fillId="8" borderId="4" xfId="0" applyNumberFormat="1" applyFont="1" applyFill="1" applyBorder="1"/>
    <xf numFmtId="165" fontId="3" fillId="9" borderId="15" xfId="0" applyNumberFormat="1" applyFont="1" applyFill="1" applyBorder="1"/>
    <xf numFmtId="165" fontId="3" fillId="2" borderId="14" xfId="0" applyNumberFormat="1" applyFont="1" applyFill="1" applyBorder="1"/>
    <xf numFmtId="165" fontId="3" fillId="11" borderId="14" xfId="0" applyNumberFormat="1" applyFont="1" applyFill="1" applyBorder="1" applyAlignment="1">
      <alignment horizontal="center"/>
    </xf>
    <xf numFmtId="165" fontId="3" fillId="3" borderId="10" xfId="0" applyNumberFormat="1" applyFont="1" applyFill="1" applyBorder="1"/>
    <xf numFmtId="165" fontId="3" fillId="4" borderId="12" xfId="0" applyNumberFormat="1" applyFont="1" applyFill="1" applyBorder="1"/>
    <xf numFmtId="165" fontId="18" fillId="3" borderId="10" xfId="0" applyNumberFormat="1" applyFont="1" applyFill="1" applyBorder="1" applyAlignment="1">
      <alignment vertical="center"/>
    </xf>
    <xf numFmtId="165" fontId="18" fillId="3" borderId="7" xfId="0" applyNumberFormat="1" applyFont="1" applyFill="1" applyBorder="1" applyAlignment="1">
      <alignment vertical="center"/>
    </xf>
    <xf numFmtId="165" fontId="3" fillId="9" borderId="8" xfId="0" applyNumberFormat="1" applyFont="1" applyFill="1" applyBorder="1"/>
    <xf numFmtId="165" fontId="3" fillId="4" borderId="0" xfId="0" applyNumberFormat="1" applyFont="1" applyFill="1" applyProtection="1">
      <protection locked="0"/>
    </xf>
    <xf numFmtId="165" fontId="3" fillId="4" borderId="5" xfId="0" applyNumberFormat="1" applyFont="1" applyFill="1" applyBorder="1" applyProtection="1">
      <protection locked="0"/>
    </xf>
    <xf numFmtId="165" fontId="3" fillId="4" borderId="11" xfId="0" applyNumberFormat="1" applyFont="1" applyFill="1" applyBorder="1" applyProtection="1">
      <protection locked="0"/>
    </xf>
    <xf numFmtId="165" fontId="18" fillId="3" borderId="4" xfId="0" applyNumberFormat="1" applyFont="1" applyFill="1" applyBorder="1" applyAlignment="1">
      <alignment horizontal="center" wrapText="1"/>
    </xf>
    <xf numFmtId="165" fontId="3" fillId="9" borderId="14" xfId="0" applyNumberFormat="1" applyFont="1" applyFill="1" applyBorder="1"/>
    <xf numFmtId="165" fontId="3" fillId="9" borderId="12" xfId="0" applyNumberFormat="1" applyFont="1" applyFill="1" applyBorder="1"/>
    <xf numFmtId="165" fontId="3" fillId="2" borderId="11" xfId="0" applyNumberFormat="1" applyFont="1" applyFill="1" applyBorder="1"/>
    <xf numFmtId="165" fontId="3" fillId="10" borderId="4" xfId="0" applyNumberFormat="1" applyFont="1" applyFill="1" applyBorder="1"/>
    <xf numFmtId="165" fontId="18" fillId="4" borderId="9" xfId="0" applyNumberFormat="1" applyFont="1" applyFill="1" applyBorder="1" applyProtection="1">
      <protection locked="0"/>
    </xf>
    <xf numFmtId="165" fontId="3" fillId="2" borderId="5" xfId="0" applyNumberFormat="1" applyFont="1" applyFill="1" applyBorder="1"/>
    <xf numFmtId="165" fontId="3" fillId="8" borderId="8" xfId="0" applyNumberFormat="1" applyFont="1" applyFill="1" applyBorder="1"/>
    <xf numFmtId="165" fontId="3" fillId="2" borderId="9" xfId="0" applyNumberFormat="1" applyFont="1" applyFill="1" applyBorder="1" applyAlignment="1">
      <alignment vertical="center"/>
    </xf>
    <xf numFmtId="165" fontId="3" fillId="8" borderId="9" xfId="0" applyNumberFormat="1" applyFont="1" applyFill="1" applyBorder="1"/>
    <xf numFmtId="165" fontId="3" fillId="3" borderId="14" xfId="0" applyNumberFormat="1" applyFont="1" applyFill="1" applyBorder="1"/>
    <xf numFmtId="165" fontId="18" fillId="3" borderId="9" xfId="0" applyNumberFormat="1" applyFont="1" applyFill="1" applyBorder="1" applyAlignment="1">
      <alignment horizontal="center"/>
    </xf>
    <xf numFmtId="9" fontId="3" fillId="8" borderId="15" xfId="0" applyNumberFormat="1" applyFont="1" applyFill="1" applyBorder="1"/>
    <xf numFmtId="9" fontId="3" fillId="9" borderId="4" xfId="0" applyNumberFormat="1" applyFont="1" applyFill="1" applyBorder="1"/>
    <xf numFmtId="9" fontId="3" fillId="10" borderId="9" xfId="0" applyNumberFormat="1" applyFont="1" applyFill="1" applyBorder="1"/>
    <xf numFmtId="9" fontId="3" fillId="2" borderId="9" xfId="0" applyNumberFormat="1" applyFont="1" applyFill="1" applyBorder="1"/>
    <xf numFmtId="9" fontId="3" fillId="2" borderId="9" xfId="0" applyNumberFormat="1" applyFont="1" applyFill="1" applyBorder="1" applyAlignment="1">
      <alignment vertical="center"/>
    </xf>
    <xf numFmtId="9" fontId="3" fillId="8" borderId="9" xfId="0" applyNumberFormat="1" applyFont="1" applyFill="1" applyBorder="1"/>
    <xf numFmtId="9" fontId="3" fillId="11" borderId="14" xfId="0" applyNumberFormat="1" applyFont="1" applyFill="1" applyBorder="1" applyAlignment="1">
      <alignment horizontal="center"/>
    </xf>
    <xf numFmtId="9" fontId="3" fillId="9" borderId="9" xfId="0" applyNumberFormat="1" applyFont="1" applyFill="1" applyBorder="1"/>
    <xf numFmtId="165" fontId="3" fillId="2" borderId="0" xfId="0" applyNumberFormat="1" applyFont="1" applyFill="1"/>
    <xf numFmtId="165" fontId="18" fillId="3" borderId="11" xfId="0" applyNumberFormat="1" applyFont="1" applyFill="1" applyBorder="1"/>
    <xf numFmtId="165" fontId="3" fillId="9" borderId="9" xfId="0" applyNumberFormat="1" applyFont="1" applyFill="1" applyBorder="1"/>
    <xf numFmtId="165" fontId="3" fillId="10" borderId="9" xfId="0" applyNumberFormat="1" applyFont="1" applyFill="1" applyBorder="1"/>
    <xf numFmtId="165" fontId="3" fillId="4" borderId="3" xfId="0" applyNumberFormat="1" applyFont="1" applyFill="1" applyBorder="1" applyProtection="1">
      <protection locked="0"/>
    </xf>
    <xf numFmtId="165" fontId="3" fillId="4" borderId="9" xfId="0" applyNumberFormat="1" applyFont="1" applyFill="1" applyBorder="1" applyProtection="1">
      <protection locked="0"/>
    </xf>
    <xf numFmtId="165" fontId="3" fillId="4" borderId="14" xfId="0" applyNumberFormat="1" applyFont="1" applyFill="1" applyBorder="1" applyProtection="1">
      <protection locked="0"/>
    </xf>
    <xf numFmtId="165" fontId="18" fillId="3" borderId="14" xfId="0" applyNumberFormat="1" applyFont="1" applyFill="1" applyBorder="1"/>
    <xf numFmtId="165" fontId="18" fillId="3" borderId="11" xfId="0" applyNumberFormat="1" applyFont="1" applyFill="1" applyBorder="1" applyAlignment="1">
      <alignment horizontal="center"/>
    </xf>
    <xf numFmtId="165" fontId="3" fillId="11" borderId="14" xfId="0" applyNumberFormat="1" applyFont="1" applyFill="1" applyBorder="1"/>
    <xf numFmtId="165" fontId="1" fillId="2" borderId="0" xfId="0" applyNumberFormat="1" applyFont="1" applyFill="1" applyAlignment="1">
      <alignment horizontal="left" vertical="center" wrapText="1"/>
    </xf>
    <xf numFmtId="165" fontId="3" fillId="2" borderId="9" xfId="0" applyNumberFormat="1" applyFont="1" applyFill="1" applyBorder="1"/>
    <xf numFmtId="165" fontId="3" fillId="10" borderId="14" xfId="0" applyNumberFormat="1" applyFont="1" applyFill="1" applyBorder="1"/>
    <xf numFmtId="165" fontId="3" fillId="9" borderId="4" xfId="0" applyNumberFormat="1" applyFont="1" applyFill="1" applyBorder="1"/>
    <xf numFmtId="165" fontId="3" fillId="2" borderId="0" xfId="0" applyNumberFormat="1" applyFont="1" applyFill="1" applyAlignment="1">
      <alignment horizontal="right"/>
    </xf>
    <xf numFmtId="9" fontId="3" fillId="2" borderId="0" xfId="0" applyNumberFormat="1" applyFont="1" applyFill="1"/>
    <xf numFmtId="9" fontId="18" fillId="3" borderId="8" xfId="0" applyNumberFormat="1" applyFont="1" applyFill="1" applyBorder="1" applyAlignment="1">
      <alignment horizontal="center" vertical="center"/>
    </xf>
    <xf numFmtId="9" fontId="18" fillId="3" borderId="11" xfId="0" applyNumberFormat="1" applyFont="1" applyFill="1" applyBorder="1" applyAlignment="1">
      <alignment horizontal="center"/>
    </xf>
    <xf numFmtId="9" fontId="3" fillId="11" borderId="14" xfId="0" applyNumberFormat="1" applyFont="1" applyFill="1" applyBorder="1"/>
    <xf numFmtId="9" fontId="18" fillId="3" borderId="14" xfId="0" applyNumberFormat="1" applyFont="1" applyFill="1" applyBorder="1"/>
    <xf numFmtId="9" fontId="1" fillId="2" borderId="0" xfId="0" applyNumberFormat="1" applyFont="1" applyFill="1" applyAlignment="1">
      <alignment horizontal="left" vertical="center" wrapText="1"/>
    </xf>
    <xf numFmtId="9" fontId="3" fillId="2" borderId="4" xfId="0" applyNumberFormat="1" applyFont="1" applyFill="1" applyBorder="1"/>
    <xf numFmtId="165" fontId="18" fillId="9" borderId="15" xfId="0" applyNumberFormat="1" applyFont="1" applyFill="1" applyBorder="1"/>
    <xf numFmtId="165" fontId="3" fillId="2" borderId="4" xfId="0" applyNumberFormat="1" applyFont="1" applyFill="1" applyBorder="1"/>
    <xf numFmtId="165" fontId="18" fillId="3" borderId="12" xfId="0" applyNumberFormat="1" applyFont="1" applyFill="1" applyBorder="1"/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65" fontId="18" fillId="2" borderId="0" xfId="0" applyNumberFormat="1" applyFont="1" applyFill="1" applyAlignment="1">
      <alignment horizontal="center"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 wrapText="1"/>
    </xf>
    <xf numFmtId="165" fontId="3" fillId="4" borderId="9" xfId="0" applyNumberFormat="1" applyFont="1" applyFill="1" applyBorder="1" applyAlignment="1" applyProtection="1">
      <alignment vertical="center" wrapText="1"/>
      <protection locked="0"/>
    </xf>
    <xf numFmtId="165" fontId="3" fillId="3" borderId="14" xfId="0" applyNumberFormat="1" applyFont="1" applyFill="1" applyBorder="1" applyAlignment="1">
      <alignment vertical="center"/>
    </xf>
    <xf numFmtId="165" fontId="3" fillId="3" borderId="12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165" fontId="3" fillId="4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>
      <alignment vertical="center"/>
    </xf>
    <xf numFmtId="165" fontId="3" fillId="4" borderId="2" xfId="0" applyNumberFormat="1" applyFont="1" applyFill="1" applyBorder="1" applyAlignment="1" applyProtection="1">
      <alignment vertical="center"/>
      <protection locked="0"/>
    </xf>
    <xf numFmtId="165" fontId="3" fillId="4" borderId="12" xfId="0" applyNumberFormat="1" applyFont="1" applyFill="1" applyBorder="1" applyAlignment="1" applyProtection="1">
      <alignment vertical="center"/>
      <protection locked="0"/>
    </xf>
    <xf numFmtId="165" fontId="3" fillId="4" borderId="14" xfId="0" applyNumberFormat="1" applyFont="1" applyFill="1" applyBorder="1" applyAlignment="1" applyProtection="1">
      <alignment vertical="center"/>
      <protection locked="0"/>
    </xf>
    <xf numFmtId="165" fontId="17" fillId="2" borderId="0" xfId="0" applyNumberFormat="1" applyFont="1" applyFill="1"/>
    <xf numFmtId="165" fontId="3" fillId="4" borderId="4" xfId="0" applyNumberFormat="1" applyFont="1" applyFill="1" applyBorder="1" applyProtection="1">
      <protection locked="0"/>
    </xf>
    <xf numFmtId="165" fontId="3" fillId="3" borderId="12" xfId="0" applyNumberFormat="1" applyFont="1" applyFill="1" applyBorder="1"/>
    <xf numFmtId="165" fontId="18" fillId="2" borderId="0" xfId="0" applyNumberFormat="1" applyFont="1" applyFill="1"/>
    <xf numFmtId="165" fontId="3" fillId="3" borderId="13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2" borderId="12" xfId="0" applyNumberFormat="1" applyFont="1" applyFill="1" applyBorder="1"/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2" borderId="8" xfId="0" applyNumberFormat="1" applyFont="1" applyFill="1" applyBorder="1" applyAlignment="1">
      <alignment horizontal="left" vertical="top" wrapText="1"/>
    </xf>
    <xf numFmtId="165" fontId="3" fillId="2" borderId="15" xfId="0" applyNumberFormat="1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 applyProtection="1">
      <alignment horizontal="left" vertical="top" wrapText="1"/>
      <protection locked="0"/>
    </xf>
    <xf numFmtId="165" fontId="3" fillId="4" borderId="4" xfId="0" applyNumberFormat="1" applyFont="1" applyFill="1" applyBorder="1" applyAlignment="1" applyProtection="1">
      <alignment horizontal="left" vertical="top" wrapText="1"/>
      <protection locked="0"/>
    </xf>
    <xf numFmtId="165" fontId="3" fillId="2" borderId="9" xfId="0" applyNumberFormat="1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left" vertical="top" wrapText="1"/>
    </xf>
    <xf numFmtId="165" fontId="3" fillId="4" borderId="11" xfId="0" applyNumberFormat="1" applyFont="1" applyFill="1" applyBorder="1" applyAlignment="1" applyProtection="1">
      <alignment horizontal="left" vertical="top" wrapText="1"/>
      <protection locked="0"/>
    </xf>
    <xf numFmtId="165" fontId="3" fillId="4" borderId="10" xfId="0" applyNumberFormat="1" applyFont="1" applyFill="1" applyBorder="1" applyAlignment="1" applyProtection="1">
      <alignment horizontal="left" vertical="top" wrapText="1"/>
      <protection locked="0"/>
    </xf>
    <xf numFmtId="165" fontId="3" fillId="2" borderId="11" xfId="0" applyNumberFormat="1" applyFont="1" applyFill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vertical="top" wrapText="1"/>
    </xf>
    <xf numFmtId="165" fontId="3" fillId="2" borderId="6" xfId="0" applyNumberFormat="1" applyFont="1" applyFill="1" applyBorder="1" applyAlignment="1">
      <alignment vertical="top" wrapText="1"/>
    </xf>
    <xf numFmtId="165" fontId="3" fillId="2" borderId="0" xfId="0" applyNumberFormat="1" applyFont="1" applyFill="1" applyAlignment="1">
      <alignment vertical="top" wrapText="1"/>
    </xf>
    <xf numFmtId="165" fontId="3" fillId="2" borderId="3" xfId="0" applyNumberFormat="1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vertical="top" wrapText="1"/>
    </xf>
    <xf numFmtId="165" fontId="3" fillId="2" borderId="7" xfId="0" applyNumberFormat="1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3" fillId="2" borderId="0" xfId="0" applyNumberFormat="1" applyFont="1" applyFill="1" applyAlignment="1">
      <alignment vertical="top"/>
    </xf>
    <xf numFmtId="165" fontId="3" fillId="2" borderId="3" xfId="0" applyNumberFormat="1" applyFont="1" applyFill="1" applyBorder="1" applyAlignment="1">
      <alignment vertical="top"/>
    </xf>
    <xf numFmtId="165" fontId="3" fillId="3" borderId="11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>
      <alignment horizontal="left" vertical="top" wrapText="1"/>
    </xf>
    <xf numFmtId="165" fontId="3" fillId="4" borderId="3" xfId="0" applyNumberFormat="1" applyFont="1" applyFill="1" applyBorder="1" applyAlignment="1" applyProtection="1">
      <alignment horizontal="left" vertical="top" wrapText="1"/>
      <protection locked="0"/>
    </xf>
    <xf numFmtId="165" fontId="3" fillId="2" borderId="1" xfId="0" applyNumberFormat="1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vertical="center" wrapText="1"/>
    </xf>
    <xf numFmtId="165" fontId="3" fillId="2" borderId="0" xfId="0" applyNumberFormat="1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vertical="center" wrapText="1"/>
    </xf>
    <xf numFmtId="165" fontId="3" fillId="2" borderId="3" xfId="0" applyNumberFormat="1" applyFont="1" applyFill="1" applyBorder="1" applyAlignment="1">
      <alignment vertical="center" wrapText="1"/>
    </xf>
    <xf numFmtId="165" fontId="3" fillId="4" borderId="9" xfId="0" applyNumberFormat="1" applyFont="1" applyFill="1" applyBorder="1" applyAlignment="1" applyProtection="1">
      <alignment vertical="center"/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5" fontId="3" fillId="4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4" borderId="15" xfId="0" applyNumberFormat="1" applyFont="1" applyFill="1" applyBorder="1" applyAlignment="1" applyProtection="1">
      <alignment vertical="center"/>
      <protection locked="0"/>
    </xf>
    <xf numFmtId="165" fontId="3" fillId="4" borderId="10" xfId="0" applyNumberFormat="1" applyFont="1" applyFill="1" applyBorder="1" applyProtection="1">
      <protection locked="0"/>
    </xf>
    <xf numFmtId="165" fontId="3" fillId="2" borderId="14" xfId="0" applyNumberFormat="1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165" fontId="3" fillId="2" borderId="1" xfId="0" applyNumberFormat="1" applyFont="1" applyFill="1" applyBorder="1"/>
    <xf numFmtId="165" fontId="0" fillId="2" borderId="0" xfId="0" applyNumberFormat="1" applyFill="1"/>
    <xf numFmtId="9" fontId="3" fillId="2" borderId="12" xfId="0" applyNumberFormat="1" applyFont="1" applyFill="1" applyBorder="1"/>
    <xf numFmtId="9" fontId="3" fillId="2" borderId="15" xfId="0" applyNumberFormat="1" applyFont="1" applyFill="1" applyBorder="1"/>
    <xf numFmtId="9" fontId="3" fillId="2" borderId="13" xfId="0" applyNumberFormat="1" applyFont="1" applyFill="1" applyBorder="1"/>
    <xf numFmtId="9" fontId="3" fillId="2" borderId="5" xfId="0" applyNumberFormat="1" applyFont="1" applyFill="1" applyBorder="1"/>
    <xf numFmtId="9" fontId="3" fillId="2" borderId="8" xfId="0" applyNumberFormat="1" applyFont="1" applyFill="1" applyBorder="1"/>
    <xf numFmtId="9" fontId="3" fillId="2" borderId="11" xfId="0" applyNumberFormat="1" applyFont="1" applyFill="1" applyBorder="1"/>
    <xf numFmtId="9" fontId="3" fillId="2" borderId="14" xfId="0" applyNumberFormat="1" applyFont="1" applyFill="1" applyBorder="1"/>
    <xf numFmtId="9" fontId="3" fillId="2" borderId="14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horizontal="center"/>
    </xf>
    <xf numFmtId="165" fontId="10" fillId="2" borderId="0" xfId="0" applyNumberFormat="1" applyFont="1" applyFill="1"/>
    <xf numFmtId="165" fontId="10" fillId="2" borderId="9" xfId="0" applyNumberFormat="1" applyFont="1" applyFill="1" applyBorder="1"/>
    <xf numFmtId="165" fontId="10" fillId="4" borderId="9" xfId="0" applyNumberFormat="1" applyFont="1" applyFill="1" applyBorder="1" applyAlignment="1" applyProtection="1">
      <alignment wrapText="1"/>
      <protection locked="0"/>
    </xf>
    <xf numFmtId="165" fontId="10" fillId="4" borderId="4" xfId="0" applyNumberFormat="1" applyFont="1" applyFill="1" applyBorder="1" applyProtection="1">
      <protection locked="0"/>
    </xf>
    <xf numFmtId="165" fontId="10" fillId="4" borderId="9" xfId="0" applyNumberFormat="1" applyFont="1" applyFill="1" applyBorder="1" applyProtection="1">
      <protection locked="0"/>
    </xf>
    <xf numFmtId="165" fontId="13" fillId="2" borderId="14" xfId="0" applyNumberFormat="1" applyFont="1" applyFill="1" applyBorder="1" applyAlignment="1">
      <alignment vertical="center"/>
    </xf>
    <xf numFmtId="165" fontId="13" fillId="2" borderId="0" xfId="0" applyNumberFormat="1" applyFont="1" applyFill="1"/>
    <xf numFmtId="165" fontId="10" fillId="2" borderId="15" xfId="0" applyNumberFormat="1" applyFont="1" applyFill="1" applyBorder="1"/>
    <xf numFmtId="165" fontId="13" fillId="4" borderId="4" xfId="0" applyNumberFormat="1" applyFont="1" applyFill="1" applyBorder="1" applyProtection="1">
      <protection locked="0"/>
    </xf>
    <xf numFmtId="165" fontId="13" fillId="4" borderId="10" xfId="0" applyNumberFormat="1" applyFont="1" applyFill="1" applyBorder="1" applyProtection="1">
      <protection locked="0"/>
    </xf>
    <xf numFmtId="165" fontId="10" fillId="4" borderId="10" xfId="0" applyNumberFormat="1" applyFont="1" applyFill="1" applyBorder="1" applyProtection="1">
      <protection locked="0"/>
    </xf>
    <xf numFmtId="165" fontId="13" fillId="2" borderId="14" xfId="0" applyNumberFormat="1" applyFont="1" applyFill="1" applyBorder="1"/>
    <xf numFmtId="165" fontId="13" fillId="3" borderId="8" xfId="0" applyNumberFormat="1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165" fontId="13" fillId="3" borderId="10" xfId="0" applyNumberFormat="1" applyFont="1" applyFill="1" applyBorder="1" applyAlignment="1">
      <alignment horizontal="center" vertical="center"/>
    </xf>
    <xf numFmtId="165" fontId="13" fillId="3" borderId="11" xfId="0" applyNumberFormat="1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/>
    <xf numFmtId="165" fontId="3" fillId="2" borderId="8" xfId="0" applyNumberFormat="1" applyFont="1" applyFill="1" applyBorder="1"/>
    <xf numFmtId="165" fontId="10" fillId="4" borderId="9" xfId="0" applyNumberFormat="1" applyFont="1" applyFill="1" applyBorder="1" applyAlignment="1" applyProtection="1">
      <alignment horizontal="center"/>
      <protection locked="0"/>
    </xf>
    <xf numFmtId="165" fontId="10" fillId="2" borderId="14" xfId="0" applyNumberFormat="1" applyFont="1" applyFill="1" applyBorder="1"/>
    <xf numFmtId="165" fontId="13" fillId="3" borderId="0" xfId="0" applyNumberFormat="1" applyFont="1" applyFill="1" applyAlignment="1">
      <alignment horizontal="center" vertical="center"/>
    </xf>
    <xf numFmtId="165" fontId="10" fillId="4" borderId="8" xfId="0" applyNumberFormat="1" applyFont="1" applyFill="1" applyBorder="1" applyAlignment="1" applyProtection="1">
      <alignment horizontal="left"/>
      <protection locked="0"/>
    </xf>
    <xf numFmtId="165" fontId="10" fillId="4" borderId="6" xfId="0" applyNumberFormat="1" applyFont="1" applyFill="1" applyBorder="1" applyAlignment="1" applyProtection="1">
      <alignment horizontal="left"/>
      <protection locked="0"/>
    </xf>
    <xf numFmtId="165" fontId="10" fillId="4" borderId="9" xfId="0" applyNumberFormat="1" applyFont="1" applyFill="1" applyBorder="1" applyAlignment="1" applyProtection="1">
      <alignment horizontal="left"/>
      <protection locked="0"/>
    </xf>
    <xf numFmtId="165" fontId="10" fillId="4" borderId="3" xfId="0" applyNumberFormat="1" applyFont="1" applyFill="1" applyBorder="1" applyAlignment="1" applyProtection="1">
      <alignment horizontal="left"/>
      <protection locked="0"/>
    </xf>
    <xf numFmtId="165" fontId="10" fillId="5" borderId="9" xfId="0" applyNumberFormat="1" applyFont="1" applyFill="1" applyBorder="1" applyAlignment="1">
      <alignment horizontal="left"/>
    </xf>
    <xf numFmtId="165" fontId="10" fillId="2" borderId="4" xfId="0" applyNumberFormat="1" applyFont="1" applyFill="1" applyBorder="1"/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165" fontId="10" fillId="2" borderId="12" xfId="0" applyNumberFormat="1" applyFont="1" applyFill="1" applyBorder="1"/>
    <xf numFmtId="165" fontId="13" fillId="5" borderId="12" xfId="0" applyNumberFormat="1" applyFont="1" applyFill="1" applyBorder="1" applyAlignment="1">
      <alignment horizontal="center" vertical="center" wrapText="1"/>
    </xf>
    <xf numFmtId="165" fontId="10" fillId="6" borderId="10" xfId="0" applyNumberFormat="1" applyFont="1" applyFill="1" applyBorder="1" applyAlignment="1">
      <alignment horizontal="center" vertical="center"/>
    </xf>
    <xf numFmtId="165" fontId="10" fillId="2" borderId="13" xfId="0" applyNumberFormat="1" applyFont="1" applyFill="1" applyBorder="1"/>
    <xf numFmtId="165" fontId="13" fillId="5" borderId="0" xfId="0" applyNumberFormat="1" applyFont="1" applyFill="1" applyAlignment="1">
      <alignment horizontal="left" vertical="center" wrapText="1"/>
    </xf>
    <xf numFmtId="165" fontId="10" fillId="5" borderId="0" xfId="0" applyNumberFormat="1" applyFont="1" applyFill="1"/>
    <xf numFmtId="165" fontId="13" fillId="2" borderId="0" xfId="0" applyNumberFormat="1" applyFont="1" applyFill="1" applyAlignment="1">
      <alignment horizontal="left" vertical="center" wrapText="1"/>
    </xf>
    <xf numFmtId="165" fontId="13" fillId="4" borderId="8" xfId="0" applyNumberFormat="1" applyFont="1" applyFill="1" applyBorder="1" applyAlignment="1" applyProtection="1">
      <alignment vertical="center" wrapText="1"/>
      <protection locked="0"/>
    </xf>
    <xf numFmtId="165" fontId="13" fillId="4" borderId="6" xfId="0" applyNumberFormat="1" applyFont="1" applyFill="1" applyBorder="1" applyAlignment="1" applyProtection="1">
      <alignment vertical="center" wrapText="1"/>
      <protection locked="0"/>
    </xf>
    <xf numFmtId="165" fontId="10" fillId="4" borderId="8" xfId="0" applyNumberFormat="1" applyFont="1" applyFill="1" applyBorder="1" applyProtection="1">
      <protection locked="0"/>
    </xf>
    <xf numFmtId="165" fontId="13" fillId="4" borderId="9" xfId="0" applyNumberFormat="1" applyFont="1" applyFill="1" applyBorder="1" applyAlignment="1" applyProtection="1">
      <alignment vertical="center" wrapText="1"/>
      <protection locked="0"/>
    </xf>
    <xf numFmtId="165" fontId="13" fillId="4" borderId="3" xfId="0" applyNumberFormat="1" applyFont="1" applyFill="1" applyBorder="1" applyAlignment="1" applyProtection="1">
      <alignment vertical="center" wrapText="1"/>
      <protection locked="0"/>
    </xf>
    <xf numFmtId="165" fontId="16" fillId="5" borderId="3" xfId="0" applyNumberFormat="1" applyFont="1" applyFill="1" applyBorder="1" applyAlignment="1" applyProtection="1">
      <alignment horizontal="left" wrapText="1"/>
      <protection locked="0"/>
    </xf>
    <xf numFmtId="165" fontId="13" fillId="2" borderId="11" xfId="0" applyNumberFormat="1" applyFont="1" applyFill="1" applyBorder="1" applyAlignment="1">
      <alignment vertical="center" wrapText="1"/>
    </xf>
    <xf numFmtId="165" fontId="10" fillId="2" borderId="5" xfId="0" applyNumberFormat="1" applyFont="1" applyFill="1" applyBorder="1" applyAlignment="1">
      <alignment horizontal="center"/>
    </xf>
    <xf numFmtId="165" fontId="10" fillId="2" borderId="5" xfId="0" applyNumberFormat="1" applyFont="1" applyFill="1" applyBorder="1"/>
    <xf numFmtId="165" fontId="48" fillId="5" borderId="6" xfId="0" applyNumberFormat="1" applyFont="1" applyFill="1" applyBorder="1" applyAlignment="1" applyProtection="1">
      <alignment horizontal="center" vertical="center" wrapText="1"/>
      <protection locked="0"/>
    </xf>
    <xf numFmtId="165" fontId="48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13" fillId="5" borderId="7" xfId="0" applyNumberFormat="1" applyFont="1" applyFill="1" applyBorder="1" applyAlignment="1">
      <alignment horizontal="center" vertical="center" wrapText="1"/>
    </xf>
    <xf numFmtId="165" fontId="48" fillId="5" borderId="13" xfId="0" applyNumberFormat="1" applyFont="1" applyFill="1" applyBorder="1" applyAlignment="1" applyProtection="1">
      <alignment horizontal="center" vertical="center" wrapText="1"/>
      <protection locked="0"/>
    </xf>
    <xf numFmtId="165" fontId="48" fillId="5" borderId="0" xfId="0" applyNumberFormat="1" applyFont="1" applyFill="1" applyAlignment="1" applyProtection="1">
      <alignment horizontal="center" vertical="center" wrapText="1"/>
      <protection locked="0"/>
    </xf>
    <xf numFmtId="165" fontId="10" fillId="2" borderId="2" xfId="0" applyNumberFormat="1" applyFont="1" applyFill="1" applyBorder="1"/>
    <xf numFmtId="165" fontId="13" fillId="3" borderId="8" xfId="0" applyNumberFormat="1" applyFont="1" applyFill="1" applyBorder="1" applyAlignment="1">
      <alignment horizontal="center"/>
    </xf>
    <xf numFmtId="165" fontId="13" fillId="3" borderId="13" xfId="0" applyNumberFormat="1" applyFont="1" applyFill="1" applyBorder="1" applyAlignment="1">
      <alignment horizontal="center"/>
    </xf>
    <xf numFmtId="165" fontId="13" fillId="3" borderId="5" xfId="0" applyNumberFormat="1" applyFont="1" applyFill="1" applyBorder="1" applyAlignment="1">
      <alignment horizontal="center" vertical="center" wrapText="1"/>
    </xf>
    <xf numFmtId="165" fontId="10" fillId="4" borderId="11" xfId="0" applyNumberFormat="1" applyFont="1" applyFill="1" applyBorder="1" applyProtection="1">
      <protection locked="0"/>
    </xf>
    <xf numFmtId="165" fontId="13" fillId="6" borderId="14" xfId="0" applyNumberFormat="1" applyFont="1" applyFill="1" applyBorder="1"/>
    <xf numFmtId="165" fontId="14" fillId="2" borderId="0" xfId="0" applyNumberFormat="1" applyFont="1" applyFill="1"/>
    <xf numFmtId="165" fontId="11" fillId="2" borderId="0" xfId="0" applyNumberFormat="1" applyFont="1" applyFill="1"/>
    <xf numFmtId="165" fontId="0" fillId="2" borderId="0" xfId="0" applyNumberFormat="1" applyFill="1"/>
    <xf numFmtId="165" fontId="1" fillId="2" borderId="0" xfId="0" applyNumberFormat="1" applyFont="1" applyFill="1"/>
    <xf numFmtId="165" fontId="49" fillId="2" borderId="0" xfId="0" applyNumberFormat="1" applyFont="1" applyFill="1"/>
    <xf numFmtId="165" fontId="1" fillId="2" borderId="0" xfId="0" applyNumberFormat="1" applyFont="1" applyFill="1" applyAlignment="1">
      <alignment horizontal="right"/>
    </xf>
    <xf numFmtId="165" fontId="50" fillId="2" borderId="0" xfId="0" applyNumberFormat="1" applyFont="1" applyFill="1"/>
    <xf numFmtId="165" fontId="2" fillId="3" borderId="8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Protection="1">
      <protection locked="0"/>
    </xf>
    <xf numFmtId="165" fontId="1" fillId="4" borderId="4" xfId="0" applyNumberFormat="1" applyFont="1" applyFill="1" applyBorder="1" applyProtection="1">
      <protection locked="0"/>
    </xf>
    <xf numFmtId="165" fontId="1" fillId="4" borderId="7" xfId="0" applyNumberFormat="1" applyFont="1" applyFill="1" applyBorder="1" applyProtection="1">
      <protection locked="0"/>
    </xf>
    <xf numFmtId="165" fontId="1" fillId="4" borderId="10" xfId="0" applyNumberFormat="1" applyFont="1" applyFill="1" applyBorder="1" applyProtection="1">
      <protection locked="0"/>
    </xf>
    <xf numFmtId="165" fontId="2" fillId="3" borderId="15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1" fillId="2" borderId="3" xfId="0" applyNumberFormat="1" applyFont="1" applyFill="1" applyBorder="1"/>
    <xf numFmtId="165" fontId="1" fillId="4" borderId="9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165" fontId="1" fillId="4" borderId="11" xfId="0" applyNumberFormat="1" applyFont="1" applyFill="1" applyBorder="1" applyProtection="1">
      <protection locked="0"/>
    </xf>
    <xf numFmtId="165" fontId="1" fillId="2" borderId="11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Protection="1">
      <protection locked="0"/>
    </xf>
    <xf numFmtId="165" fontId="1" fillId="2" borderId="9" xfId="0" applyNumberFormat="1" applyFont="1" applyFill="1" applyBorder="1"/>
    <xf numFmtId="165" fontId="1" fillId="2" borderId="5" xfId="0" applyNumberFormat="1" applyFont="1" applyFill="1" applyBorder="1"/>
    <xf numFmtId="165" fontId="1" fillId="4" borderId="1" xfId="0" applyNumberFormat="1" applyFont="1" applyFill="1" applyBorder="1" applyProtection="1">
      <protection locked="0"/>
    </xf>
    <xf numFmtId="165" fontId="1" fillId="4" borderId="14" xfId="0" applyNumberFormat="1" applyFont="1" applyFill="1" applyBorder="1" applyProtection="1">
      <protection locked="0"/>
    </xf>
    <xf numFmtId="165" fontId="1" fillId="2" borderId="2" xfId="0" applyNumberFormat="1" applyFont="1" applyFill="1" applyBorder="1"/>
    <xf numFmtId="9" fontId="1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9" fillId="3" borderId="3" xfId="0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/>
    </xf>
    <xf numFmtId="165" fontId="18" fillId="3" borderId="15" xfId="0" applyNumberFormat="1" applyFont="1" applyFill="1" applyBorder="1" applyAlignment="1">
      <alignment horizontal="center"/>
    </xf>
    <xf numFmtId="165" fontId="18" fillId="3" borderId="10" xfId="0" applyNumberFormat="1" applyFont="1" applyFill="1" applyBorder="1" applyAlignment="1">
      <alignment horizontal="center"/>
    </xf>
    <xf numFmtId="165" fontId="18" fillId="3" borderId="8" xfId="0" applyNumberFormat="1" applyFont="1" applyFill="1" applyBorder="1" applyAlignment="1">
      <alignment horizontal="center" vertical="center"/>
    </xf>
    <xf numFmtId="165" fontId="18" fillId="3" borderId="9" xfId="0" applyNumberFormat="1" applyFont="1" applyFill="1" applyBorder="1" applyAlignment="1">
      <alignment horizontal="center" vertical="center"/>
    </xf>
    <xf numFmtId="165" fontId="18" fillId="3" borderId="15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 applyProtection="1">
      <alignment horizontal="center"/>
      <protection locked="0"/>
    </xf>
    <xf numFmtId="165" fontId="3" fillId="4" borderId="3" xfId="0" applyNumberFormat="1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165" fontId="3" fillId="4" borderId="12" xfId="0" applyNumberFormat="1" applyFont="1" applyFill="1" applyBorder="1" applyAlignment="1" applyProtection="1">
      <alignment horizontal="center" vertical="center"/>
      <protection locked="0"/>
    </xf>
    <xf numFmtId="165" fontId="18" fillId="3" borderId="8" xfId="0" applyNumberFormat="1" applyFont="1" applyFill="1" applyBorder="1" applyAlignment="1">
      <alignment horizontal="center" wrapText="1"/>
    </xf>
    <xf numFmtId="165" fontId="18" fillId="3" borderId="8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165" fontId="18" fillId="3" borderId="15" xfId="0" applyNumberFormat="1" applyFont="1" applyFill="1" applyBorder="1" applyAlignment="1">
      <alignment horizontal="center" vertical="center"/>
    </xf>
    <xf numFmtId="165" fontId="18" fillId="3" borderId="1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/>
    <xf numFmtId="0" fontId="18" fillId="2" borderId="0" xfId="0" applyFont="1" applyFill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 vertical="top" wrapText="1"/>
    </xf>
    <xf numFmtId="0" fontId="18" fillId="3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7" fontId="2" fillId="3" borderId="5" xfId="0" applyNumberFormat="1" applyFont="1" applyFill="1" applyBorder="1" applyAlignment="1">
      <alignment horizontal="center"/>
    </xf>
    <xf numFmtId="165" fontId="13" fillId="3" borderId="10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165" fontId="10" fillId="4" borderId="4" xfId="0" applyNumberFormat="1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>
      <alignment horizontal="center" vertical="center" wrapText="1"/>
    </xf>
    <xf numFmtId="0" fontId="16" fillId="5" borderId="0" xfId="0" applyFont="1" applyFill="1" applyAlignment="1" applyProtection="1">
      <alignment horizontal="left" wrapText="1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5" borderId="0" xfId="0" applyFont="1" applyFill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 vertical="top" wrapText="1"/>
    </xf>
    <xf numFmtId="0" fontId="6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5" fillId="2" borderId="0" xfId="0" applyFont="1" applyFill="1"/>
    <xf numFmtId="165" fontId="1" fillId="4" borderId="0" xfId="0" applyNumberFormat="1" applyFont="1" applyFill="1" applyAlignment="1" applyProtection="1">
      <alignment horizontal="center"/>
      <protection locked="0"/>
    </xf>
    <xf numFmtId="165" fontId="1" fillId="4" borderId="3" xfId="0" applyNumberFormat="1" applyFont="1" applyFill="1" applyBorder="1" applyAlignment="1" applyProtection="1">
      <alignment horizontal="center"/>
      <protection locked="0"/>
    </xf>
    <xf numFmtId="165" fontId="1" fillId="4" borderId="4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0" fillId="4" borderId="0" xfId="0" applyNumberFormat="1" applyFill="1" applyAlignment="1" applyProtection="1">
      <alignment vertical="center"/>
      <protection locked="0"/>
    </xf>
    <xf numFmtId="14" fontId="0" fillId="13" borderId="0" xfId="0" applyNumberFormat="1" applyFill="1" applyAlignment="1" applyProtection="1">
      <alignment vertical="center"/>
      <protection locked="0"/>
    </xf>
    <xf numFmtId="0" fontId="60" fillId="13" borderId="0" xfId="1" applyFill="1" applyAlignment="1" applyProtection="1">
      <alignment horizontal="center" vertical="center"/>
      <protection locked="0"/>
    </xf>
    <xf numFmtId="0" fontId="60" fillId="4" borderId="5" xfId="1" applyFill="1" applyBorder="1" applyAlignment="1" applyProtection="1">
      <alignment vertical="center"/>
      <protection locked="0"/>
    </xf>
    <xf numFmtId="0" fontId="29" fillId="13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31" fillId="2" borderId="0" xfId="0" applyFont="1" applyFill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165" fontId="3" fillId="4" borderId="4" xfId="0" applyNumberFormat="1" applyFont="1" applyFill="1" applyBorder="1" applyAlignment="1" applyProtection="1">
      <alignment horizontal="center"/>
      <protection locked="0"/>
    </xf>
    <xf numFmtId="165" fontId="3" fillId="4" borderId="3" xfId="0" applyNumberFormat="1" applyFont="1" applyFill="1" applyBorder="1" applyAlignment="1" applyProtection="1">
      <alignment horizontal="center"/>
      <protection locked="0"/>
    </xf>
    <xf numFmtId="165" fontId="3" fillId="10" borderId="4" xfId="0" applyNumberFormat="1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65" fontId="18" fillId="3" borderId="8" xfId="0" applyNumberFormat="1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65" fontId="18" fillId="3" borderId="9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 applyProtection="1">
      <alignment horizontal="center"/>
      <protection locked="0"/>
    </xf>
    <xf numFmtId="165" fontId="3" fillId="4" borderId="7" xfId="0" applyNumberFormat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165" fontId="18" fillId="3" borderId="12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5" fontId="18" fillId="3" borderId="8" xfId="0" applyNumberFormat="1" applyFont="1" applyFill="1" applyBorder="1" applyAlignment="1">
      <alignment horizontal="center" vertical="center"/>
    </xf>
    <xf numFmtId="165" fontId="18" fillId="3" borderId="9" xfId="0" applyNumberFormat="1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165" fontId="18" fillId="3" borderId="10" xfId="0" applyNumberFormat="1" applyFont="1" applyFill="1" applyBorder="1" applyAlignment="1">
      <alignment horizontal="center"/>
    </xf>
    <xf numFmtId="165" fontId="18" fillId="3" borderId="7" xfId="0" applyNumberFormat="1" applyFont="1" applyFill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165" fontId="18" fillId="3" borderId="4" xfId="0" applyNumberFormat="1" applyFont="1" applyFill="1" applyBorder="1" applyAlignment="1">
      <alignment horizontal="center"/>
    </xf>
    <xf numFmtId="165" fontId="18" fillId="3" borderId="3" xfId="0" applyNumberFormat="1" applyFont="1" applyFill="1" applyBorder="1" applyAlignment="1">
      <alignment horizontal="center"/>
    </xf>
    <xf numFmtId="165" fontId="18" fillId="3" borderId="15" xfId="0" applyNumberFormat="1" applyFont="1" applyFill="1" applyBorder="1" applyAlignment="1">
      <alignment horizontal="center"/>
    </xf>
    <xf numFmtId="165" fontId="18" fillId="3" borderId="6" xfId="0" applyNumberFormat="1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8" fillId="3" borderId="1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165" fontId="18" fillId="3" borderId="15" xfId="0" applyNumberFormat="1" applyFont="1" applyFill="1" applyBorder="1" applyAlignment="1">
      <alignment horizontal="center" vertical="center" wrapText="1"/>
    </xf>
    <xf numFmtId="165" fontId="18" fillId="3" borderId="6" xfId="0" applyNumberFormat="1" applyFont="1" applyFill="1" applyBorder="1" applyAlignment="1">
      <alignment horizontal="center" vertical="center" wrapText="1"/>
    </xf>
    <xf numFmtId="165" fontId="18" fillId="3" borderId="4" xfId="0" applyNumberFormat="1" applyFont="1" applyFill="1" applyBorder="1" applyAlignment="1">
      <alignment horizontal="center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/>
      <protection locked="0"/>
    </xf>
    <xf numFmtId="0" fontId="18" fillId="4" borderId="3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11" borderId="12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 applyProtection="1">
      <alignment horizontal="center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165" fontId="18" fillId="3" borderId="8" xfId="0" applyNumberFormat="1" applyFont="1" applyFill="1" applyBorder="1" applyAlignment="1">
      <alignment horizontal="center" wrapText="1"/>
    </xf>
    <xf numFmtId="165" fontId="18" fillId="3" borderId="9" xfId="0" applyNumberFormat="1" applyFont="1" applyFill="1" applyBorder="1" applyAlignment="1">
      <alignment horizontal="center" wrapText="1"/>
    </xf>
    <xf numFmtId="165" fontId="18" fillId="3" borderId="12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8" borderId="4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165" fontId="3" fillId="8" borderId="7" xfId="0" applyNumberFormat="1" applyFont="1" applyFill="1" applyBorder="1" applyAlignment="1">
      <alignment horizontal="center"/>
    </xf>
    <xf numFmtId="165" fontId="18" fillId="3" borderId="10" xfId="0" applyNumberFormat="1" applyFont="1" applyFill="1" applyBorder="1" applyAlignment="1">
      <alignment horizontal="center" vertical="center" wrapText="1"/>
    </xf>
    <xf numFmtId="165" fontId="18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65" fontId="18" fillId="3" borderId="1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/>
    </xf>
    <xf numFmtId="165" fontId="36" fillId="3" borderId="8" xfId="0" applyNumberFormat="1" applyFont="1" applyFill="1" applyBorder="1" applyAlignment="1">
      <alignment horizontal="center" vertical="center" wrapText="1"/>
    </xf>
    <xf numFmtId="165" fontId="36" fillId="3" borderId="9" xfId="0" applyNumberFormat="1" applyFont="1" applyFill="1" applyBorder="1" applyAlignment="1">
      <alignment horizontal="center" vertical="center" wrapText="1"/>
    </xf>
    <xf numFmtId="165" fontId="36" fillId="3" borderId="11" xfId="0" applyNumberFormat="1" applyFont="1" applyFill="1" applyBorder="1" applyAlignment="1">
      <alignment horizontal="center" vertical="center" wrapText="1"/>
    </xf>
    <xf numFmtId="165" fontId="36" fillId="3" borderId="15" xfId="0" applyNumberFormat="1" applyFont="1" applyFill="1" applyBorder="1" applyAlignment="1">
      <alignment horizontal="center" vertical="center" wrapText="1"/>
    </xf>
    <xf numFmtId="165" fontId="36" fillId="3" borderId="4" xfId="0" applyNumberFormat="1" applyFont="1" applyFill="1" applyBorder="1" applyAlignment="1">
      <alignment horizontal="center" vertical="center" wrapText="1"/>
    </xf>
    <xf numFmtId="165" fontId="18" fillId="3" borderId="15" xfId="0" applyNumberFormat="1" applyFont="1" applyFill="1" applyBorder="1" applyAlignment="1">
      <alignment horizontal="center" vertical="center"/>
    </xf>
    <xf numFmtId="165" fontId="18" fillId="3" borderId="13" xfId="0" applyNumberFormat="1" applyFont="1" applyFill="1" applyBorder="1" applyAlignment="1">
      <alignment horizontal="center" vertical="center"/>
    </xf>
    <xf numFmtId="165" fontId="18" fillId="3" borderId="6" xfId="0" applyNumberFormat="1" applyFont="1" applyFill="1" applyBorder="1" applyAlignment="1">
      <alignment horizontal="center" vertical="center"/>
    </xf>
    <xf numFmtId="165" fontId="18" fillId="3" borderId="10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center" vertical="center"/>
    </xf>
    <xf numFmtId="165" fontId="18" fillId="3" borderId="7" xfId="0" applyNumberFormat="1" applyFont="1" applyFill="1" applyBorder="1" applyAlignment="1">
      <alignment horizontal="center" vertical="center"/>
    </xf>
    <xf numFmtId="37" fontId="19" fillId="3" borderId="13" xfId="0" applyNumberFormat="1" applyFont="1" applyFill="1" applyBorder="1" applyAlignment="1">
      <alignment horizontal="center" vertical="center"/>
    </xf>
    <xf numFmtId="37" fontId="19" fillId="3" borderId="0" xfId="0" applyNumberFormat="1" applyFont="1" applyFill="1" applyAlignment="1">
      <alignment horizontal="center" vertical="center"/>
    </xf>
    <xf numFmtId="37" fontId="19" fillId="3" borderId="5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37" fontId="18" fillId="3" borderId="15" xfId="0" applyNumberFormat="1" applyFont="1" applyFill="1" applyBorder="1" applyAlignment="1">
      <alignment horizontal="center" vertical="center" wrapText="1"/>
    </xf>
    <xf numFmtId="37" fontId="18" fillId="3" borderId="6" xfId="0" applyNumberFormat="1" applyFont="1" applyFill="1" applyBorder="1" applyAlignment="1">
      <alignment horizontal="center" vertical="center" wrapText="1"/>
    </xf>
    <xf numFmtId="37" fontId="18" fillId="3" borderId="4" xfId="0" applyNumberFormat="1" applyFont="1" applyFill="1" applyBorder="1" applyAlignment="1">
      <alignment horizontal="center" vertical="center" wrapText="1"/>
    </xf>
    <xf numFmtId="37" fontId="18" fillId="3" borderId="3" xfId="0" applyNumberFormat="1" applyFont="1" applyFill="1" applyBorder="1" applyAlignment="1">
      <alignment horizontal="center" vertical="center" wrapText="1"/>
    </xf>
    <xf numFmtId="37" fontId="18" fillId="3" borderId="10" xfId="0" applyNumberFormat="1" applyFont="1" applyFill="1" applyBorder="1" applyAlignment="1">
      <alignment horizontal="center" vertical="center" wrapText="1"/>
    </xf>
    <xf numFmtId="37" fontId="18" fillId="3" borderId="7" xfId="0" applyNumberFormat="1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37" fontId="18" fillId="3" borderId="13" xfId="0" applyNumberFormat="1" applyFont="1" applyFill="1" applyBorder="1" applyAlignment="1">
      <alignment horizontal="center" vertical="center" wrapText="1"/>
    </xf>
    <xf numFmtId="37" fontId="18" fillId="3" borderId="0" xfId="0" applyNumberFormat="1" applyFont="1" applyFill="1" applyAlignment="1">
      <alignment horizontal="center" vertical="center" wrapText="1"/>
    </xf>
    <xf numFmtId="37" fontId="18" fillId="3" borderId="5" xfId="0" applyNumberFormat="1" applyFont="1" applyFill="1" applyBorder="1" applyAlignment="1">
      <alignment horizontal="center" vertical="center" wrapText="1"/>
    </xf>
    <xf numFmtId="37" fontId="19" fillId="3" borderId="6" xfId="0" applyNumberFormat="1" applyFont="1" applyFill="1" applyBorder="1" applyAlignment="1">
      <alignment horizontal="center" vertical="center"/>
    </xf>
    <xf numFmtId="37" fontId="19" fillId="3" borderId="3" xfId="0" applyNumberFormat="1" applyFont="1" applyFill="1" applyBorder="1" applyAlignment="1">
      <alignment horizontal="center" vertical="center"/>
    </xf>
    <xf numFmtId="37" fontId="19" fillId="3" borderId="7" xfId="0" applyNumberFormat="1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3" fillId="10" borderId="4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3" fillId="10" borderId="3" xfId="0" applyFont="1" applyFill="1" applyBorder="1" applyAlignment="1">
      <alignment horizontal="center" wrapText="1"/>
    </xf>
    <xf numFmtId="0" fontId="3" fillId="4" borderId="10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18" fillId="3" borderId="15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3" fillId="4" borderId="13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9" fillId="3" borderId="1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5" fillId="4" borderId="15" xfId="0" applyFont="1" applyFill="1" applyBorder="1" applyAlignment="1" applyProtection="1">
      <alignment horizontal="center" wrapText="1"/>
      <protection locked="0"/>
    </xf>
    <xf numFmtId="0" fontId="35" fillId="4" borderId="6" xfId="0" applyFont="1" applyFill="1" applyBorder="1" applyAlignment="1" applyProtection="1">
      <alignment horizontal="center" wrapText="1"/>
      <protection locked="0"/>
    </xf>
    <xf numFmtId="49" fontId="3" fillId="4" borderId="13" xfId="0" applyNumberFormat="1" applyFont="1" applyFill="1" applyBorder="1" applyAlignment="1" applyProtection="1">
      <alignment horizontal="center" wrapText="1"/>
      <protection locked="0"/>
    </xf>
    <xf numFmtId="49" fontId="3" fillId="4" borderId="6" xfId="0" applyNumberFormat="1" applyFont="1" applyFill="1" applyBorder="1" applyAlignment="1" applyProtection="1">
      <alignment horizontal="center" wrapText="1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165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9" fillId="3" borderId="15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center" vertical="center"/>
    </xf>
    <xf numFmtId="3" fontId="19" fillId="3" borderId="6" xfId="0" applyNumberFormat="1" applyFont="1" applyFill="1" applyBorder="1" applyAlignment="1">
      <alignment horizontal="center" vertical="center"/>
    </xf>
    <xf numFmtId="3" fontId="19" fillId="3" borderId="10" xfId="0" applyNumberFormat="1" applyFont="1" applyFill="1" applyBorder="1" applyAlignment="1">
      <alignment horizontal="center" vertical="center"/>
    </xf>
    <xf numFmtId="3" fontId="19" fillId="3" borderId="5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Alignment="1" applyProtection="1">
      <alignment horizontal="center"/>
      <protection locked="0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18" fillId="3" borderId="2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8" fillId="3" borderId="5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18" fillId="3" borderId="14" xfId="0" applyNumberFormat="1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165" fontId="18" fillId="3" borderId="2" xfId="0" applyNumberFormat="1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165" fontId="47" fillId="3" borderId="2" xfId="0" applyNumberFormat="1" applyFont="1" applyFill="1" applyBorder="1" applyAlignment="1">
      <alignment horizontal="center" vertical="center"/>
    </xf>
    <xf numFmtId="165" fontId="47" fillId="3" borderId="1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65" fontId="3" fillId="4" borderId="5" xfId="0" applyNumberFormat="1" applyFont="1" applyFill="1" applyBorder="1" applyAlignment="1" applyProtection="1">
      <alignment horizontal="center"/>
      <protection locked="0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7" fillId="2" borderId="0" xfId="0" applyFont="1" applyFill="1" applyAlignment="1">
      <alignment horizontal="left"/>
    </xf>
    <xf numFmtId="0" fontId="37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165" fontId="3" fillId="4" borderId="3" xfId="0" applyNumberFormat="1" applyFont="1" applyFill="1" applyBorder="1" applyAlignment="1" applyProtection="1">
      <alignment horizontal="center" vertical="top" wrapText="1"/>
      <protection locked="0"/>
    </xf>
    <xf numFmtId="165" fontId="3" fillId="4" borderId="9" xfId="0" applyNumberFormat="1" applyFont="1" applyFill="1" applyBorder="1" applyAlignment="1" applyProtection="1">
      <alignment horizontal="center" vertical="top" wrapText="1"/>
      <protection locked="0"/>
    </xf>
    <xf numFmtId="165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165" fontId="3" fillId="4" borderId="8" xfId="0" applyNumberFormat="1" applyFont="1" applyFill="1" applyBorder="1" applyAlignment="1" applyProtection="1">
      <alignment horizontal="center" vertical="top" wrapText="1"/>
      <protection locked="0"/>
    </xf>
    <xf numFmtId="165" fontId="3" fillId="4" borderId="15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1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3" borderId="13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18" fillId="17" borderId="15" xfId="0" applyNumberFormat="1" applyFont="1" applyFill="1" applyBorder="1" applyAlignment="1">
      <alignment horizontal="center"/>
    </xf>
    <xf numFmtId="165" fontId="18" fillId="17" borderId="10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 applyProtection="1">
      <alignment horizontal="center" vertical="center"/>
      <protection locked="0"/>
    </xf>
    <xf numFmtId="165" fontId="3" fillId="3" borderId="13" xfId="0" applyNumberFormat="1" applyFont="1" applyFill="1" applyBorder="1" applyAlignment="1" applyProtection="1">
      <alignment horizontal="center" vertical="center"/>
      <protection locked="0"/>
    </xf>
    <xf numFmtId="165" fontId="3" fillId="3" borderId="4" xfId="0" applyNumberFormat="1" applyFont="1" applyFill="1" applyBorder="1" applyAlignment="1" applyProtection="1">
      <alignment horizontal="center" vertical="center"/>
      <protection locked="0"/>
    </xf>
    <xf numFmtId="165" fontId="3" fillId="3" borderId="0" xfId="0" applyNumberFormat="1" applyFont="1" applyFill="1" applyAlignment="1" applyProtection="1">
      <alignment horizontal="center" vertical="center"/>
      <protection locked="0"/>
    </xf>
    <xf numFmtId="165" fontId="3" fillId="3" borderId="10" xfId="0" applyNumberFormat="1" applyFont="1" applyFill="1" applyBorder="1" applyAlignment="1" applyProtection="1">
      <alignment horizontal="center" vertical="center"/>
      <protection locked="0"/>
    </xf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9" fontId="3" fillId="2" borderId="4" xfId="0" applyNumberFormat="1" applyFont="1" applyFill="1" applyBorder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9" fontId="3" fillId="2" borderId="10" xfId="0" applyNumberFormat="1" applyFont="1" applyFill="1" applyBorder="1" applyAlignment="1">
      <alignment horizontal="center"/>
    </xf>
    <xf numFmtId="9" fontId="3" fillId="2" borderId="5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3" fillId="4" borderId="13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>
      <alignment horizontal="left" vertical="top" wrapText="1"/>
    </xf>
    <xf numFmtId="165" fontId="3" fillId="2" borderId="15" xfId="0" applyNumberFormat="1" applyFont="1" applyFill="1" applyBorder="1" applyAlignment="1">
      <alignment horizontal="center" vertical="top" wrapText="1"/>
    </xf>
    <xf numFmtId="165" fontId="3" fillId="2" borderId="13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left" vertical="top" wrapText="1"/>
    </xf>
    <xf numFmtId="165" fontId="3" fillId="2" borderId="0" xfId="0" applyNumberFormat="1" applyFont="1" applyFill="1" applyAlignment="1">
      <alignment horizontal="center" vertical="top" wrapText="1"/>
    </xf>
    <xf numFmtId="165" fontId="3" fillId="2" borderId="1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3" fillId="2" borderId="14" xfId="0" applyNumberFormat="1" applyFont="1" applyFill="1" applyBorder="1" applyAlignment="1">
      <alignment horizontal="center" vertical="top" wrapText="1"/>
    </xf>
    <xf numFmtId="165" fontId="3" fillId="2" borderId="14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8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0" fontId="29" fillId="2" borderId="0" xfId="0" applyNumberFormat="1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wrapText="1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3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4" borderId="8" xfId="0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Alignment="1">
      <alignment horizontal="justify" vertical="top" wrapText="1"/>
    </xf>
    <xf numFmtId="0" fontId="37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left" vertical="top" wrapText="1" indent="4"/>
    </xf>
    <xf numFmtId="0" fontId="19" fillId="3" borderId="8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11" borderId="1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Alignment="1">
      <alignment horizontal="right" vertical="top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justify" vertical="top" wrapText="1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" fillId="3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37" fontId="2" fillId="3" borderId="5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vertical="center"/>
    </xf>
    <xf numFmtId="0" fontId="1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justify"/>
    </xf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5" borderId="1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5" fontId="13" fillId="3" borderId="15" xfId="0" applyNumberFormat="1" applyFont="1" applyFill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5" fontId="13" fillId="3" borderId="10" xfId="0" applyNumberFormat="1" applyFont="1" applyFill="1" applyBorder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5" fontId="13" fillId="3" borderId="12" xfId="0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 applyProtection="1">
      <alignment horizontal="center"/>
      <protection locked="0"/>
    </xf>
    <xf numFmtId="165" fontId="10" fillId="4" borderId="3" xfId="0" applyNumberFormat="1" applyFont="1" applyFill="1" applyBorder="1" applyAlignment="1" applyProtection="1">
      <alignment horizontal="center"/>
      <protection locked="0"/>
    </xf>
    <xf numFmtId="165" fontId="10" fillId="2" borderId="15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0" fontId="42" fillId="5" borderId="12" xfId="0" applyNumberFormat="1" applyFont="1" applyFill="1" applyBorder="1" applyAlignment="1">
      <alignment horizontal="center" vertical="center" wrapText="1"/>
    </xf>
    <xf numFmtId="10" fontId="42" fillId="5" borderId="2" xfId="0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65" fontId="13" fillId="3" borderId="12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0" xfId="0" applyNumberFormat="1" applyFont="1" applyFill="1" applyAlignment="1" applyProtection="1">
      <alignment horizontal="center" vertical="center" wrapText="1"/>
      <protection locked="0"/>
    </xf>
    <xf numFmtId="165" fontId="13" fillId="5" borderId="10" xfId="0" applyNumberFormat="1" applyFont="1" applyFill="1" applyBorder="1" applyAlignment="1">
      <alignment horizontal="center" vertical="center" wrapText="1"/>
    </xf>
    <xf numFmtId="165" fontId="13" fillId="5" borderId="5" xfId="0" applyNumberFormat="1" applyFont="1" applyFill="1" applyBorder="1" applyAlignment="1">
      <alignment horizontal="center" vertical="center" wrapText="1"/>
    </xf>
    <xf numFmtId="165" fontId="13" fillId="4" borderId="15" xfId="0" applyNumberFormat="1" applyFont="1" applyFill="1" applyBorder="1" applyAlignment="1" applyProtection="1">
      <alignment horizontal="center" vertical="center" wrapText="1"/>
      <protection locked="0"/>
    </xf>
    <xf numFmtId="165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left" wrapText="1"/>
    </xf>
    <xf numFmtId="0" fontId="13" fillId="5" borderId="7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left" wrapText="1"/>
      <protection locked="0"/>
    </xf>
    <xf numFmtId="0" fontId="16" fillId="5" borderId="3" xfId="0" applyFont="1" applyFill="1" applyBorder="1" applyAlignment="1" applyProtection="1">
      <alignment horizontal="left" wrapText="1"/>
      <protection locked="0"/>
    </xf>
    <xf numFmtId="165" fontId="13" fillId="2" borderId="12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0" fontId="3" fillId="2" borderId="12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 applyProtection="1">
      <alignment horizontal="left" wrapText="1"/>
      <protection locked="0"/>
    </xf>
    <xf numFmtId="0" fontId="16" fillId="5" borderId="6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65" fontId="13" fillId="3" borderId="15" xfId="0" applyNumberFormat="1" applyFont="1" applyFill="1" applyBorder="1" applyAlignment="1">
      <alignment horizontal="center"/>
    </xf>
    <xf numFmtId="165" fontId="13" fillId="3" borderId="6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165" fontId="13" fillId="3" borderId="10" xfId="0" applyNumberFormat="1" applyFont="1" applyFill="1" applyBorder="1" applyAlignment="1">
      <alignment horizontal="center"/>
    </xf>
    <xf numFmtId="165" fontId="13" fillId="3" borderId="7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165" fontId="13" fillId="2" borderId="12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43" fillId="2" borderId="0" xfId="0" applyFont="1" applyFill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0" xfId="0" applyFont="1" applyFill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0" fillId="5" borderId="7" xfId="0" applyFont="1" applyFill="1" applyBorder="1" applyAlignment="1">
      <alignment horizontal="left" wrapText="1"/>
    </xf>
    <xf numFmtId="0" fontId="43" fillId="2" borderId="2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44" fillId="16" borderId="0" xfId="0" applyFont="1" applyFill="1" applyAlignment="1">
      <alignment horizontal="center" vertical="center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164" fontId="1" fillId="2" borderId="0" xfId="0" applyNumberFormat="1" applyFont="1" applyFill="1" applyAlignment="1">
      <alignment horizontal="right" vertical="top" wrapText="1"/>
    </xf>
    <xf numFmtId="0" fontId="2" fillId="3" borderId="15" xfId="0" applyFont="1" applyFill="1" applyBorder="1" applyAlignment="1">
      <alignment horizontal="center" vertical="top"/>
    </xf>
    <xf numFmtId="0" fontId="46" fillId="3" borderId="13" xfId="0" applyFont="1" applyFill="1" applyBorder="1" applyAlignment="1">
      <alignment horizontal="center" vertical="top"/>
    </xf>
    <xf numFmtId="0" fontId="46" fillId="3" borderId="6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46" fillId="3" borderId="5" xfId="0" applyFont="1" applyFill="1" applyBorder="1" applyAlignment="1">
      <alignment horizontal="center" vertical="top"/>
    </xf>
    <xf numFmtId="0" fontId="46" fillId="3" borderId="7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 applyProtection="1">
      <alignment horizontal="center"/>
      <protection locked="0"/>
    </xf>
    <xf numFmtId="165" fontId="1" fillId="4" borderId="2" xfId="0" applyNumberFormat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 applyProtection="1">
      <alignment horizontal="center"/>
      <protection locked="0"/>
    </xf>
    <xf numFmtId="165" fontId="1" fillId="4" borderId="6" xfId="0" applyNumberFormat="1" applyFont="1" applyFill="1" applyBorder="1" applyAlignment="1" applyProtection="1">
      <alignment horizontal="center"/>
      <protection locked="0"/>
    </xf>
    <xf numFmtId="165" fontId="1" fillId="4" borderId="10" xfId="0" applyNumberFormat="1" applyFont="1" applyFill="1" applyBorder="1" applyAlignment="1" applyProtection="1">
      <alignment horizontal="center"/>
      <protection locked="0"/>
    </xf>
    <xf numFmtId="165" fontId="1" fillId="4" borderId="7" xfId="0" applyNumberFormat="1" applyFont="1" applyFill="1" applyBorder="1" applyAlignment="1" applyProtection="1">
      <alignment horizontal="center"/>
      <protection locked="0"/>
    </xf>
    <xf numFmtId="165" fontId="2" fillId="3" borderId="1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 applyProtection="1">
      <alignment horizontal="center"/>
      <protection locked="0"/>
    </xf>
    <xf numFmtId="165" fontId="1" fillId="4" borderId="0" xfId="0" applyNumberFormat="1" applyFont="1" applyFill="1" applyAlignment="1" applyProtection="1">
      <alignment horizontal="center"/>
      <protection locked="0"/>
    </xf>
    <xf numFmtId="165" fontId="1" fillId="4" borderId="3" xfId="0" applyNumberFormat="1" applyFont="1" applyFill="1" applyBorder="1" applyAlignment="1" applyProtection="1">
      <alignment horizontal="center"/>
      <protection locked="0"/>
    </xf>
    <xf numFmtId="165" fontId="1" fillId="2" borderId="10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 applyProtection="1">
      <alignment horizontal="center"/>
      <protection locked="0"/>
    </xf>
    <xf numFmtId="165" fontId="2" fillId="3" borderId="13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 applyProtection="1">
      <alignment horizontal="center"/>
      <protection locked="0"/>
    </xf>
    <xf numFmtId="165" fontId="1" fillId="2" borderId="4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5" fontId="47" fillId="3" borderId="1" xfId="0" applyNumberFormat="1" applyFont="1" applyFill="1" applyBorder="1" applyAlignment="1"/>
    <xf numFmtId="0" fontId="3" fillId="2" borderId="0" xfId="0" applyFont="1" applyFill="1" applyAlignment="1"/>
    <xf numFmtId="49" fontId="3" fillId="2" borderId="0" xfId="0" applyNumberFormat="1" applyFont="1" applyFill="1" applyAlignment="1"/>
    <xf numFmtId="0" fontId="18" fillId="2" borderId="0" xfId="0" applyFont="1" applyFill="1" applyAlignment="1"/>
    <xf numFmtId="0" fontId="1" fillId="2" borderId="0" xfId="0" applyFont="1" applyFill="1" applyAlignment="1" applyProtection="1">
      <protection locked="0"/>
    </xf>
    <xf numFmtId="0" fontId="13" fillId="5" borderId="5" xfId="0" applyFont="1" applyFill="1" applyBorder="1" applyAlignment="1"/>
    <xf numFmtId="0" fontId="5" fillId="2" borderId="0" xfId="0" applyFont="1" applyFill="1" applyAlignment="1"/>
    <xf numFmtId="165" fontId="1" fillId="2" borderId="0" xfId="0" applyNumberFormat="1" applyFont="1" applyFill="1" applyAlignment="1"/>
  </cellXfs>
  <cellStyles count="2">
    <cellStyle name="Hiperlink" xfId="1" builtinId="8"/>
    <cellStyle name="Normal" xfId="0" builtinId="0"/>
  </cellStyles>
  <dxfs count="107"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0000"/>
        <name val="Calibri"/>
      </font>
      <numFmt numFmtId="0" formatCode="General"/>
      <fill>
        <patternFill patternType="solid">
          <fgColor rgb="FFFFFFFF"/>
          <bgColor rgb="FFFFFF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  <dxf>
      <font>
        <b/>
        <i val="0"/>
        <strike val="0"/>
        <sz val="10"/>
        <color rgb="FFFFFFFF"/>
        <name val="Calibri"/>
      </font>
      <numFmt numFmtId="0" formatCode="General"/>
      <fill>
        <patternFill patternType="solid">
          <fgColor rgb="FFFFFFFF"/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SBARROS2009@HOTMAIL.COM" TargetMode="External"/><Relationship Id="rId1" Type="http://schemas.openxmlformats.org/officeDocument/2006/relationships/hyperlink" Target="http://www.saobernardo.ma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10"/>
  <sheetViews>
    <sheetView showGridLines="0" tabSelected="1" workbookViewId="0" xr3:uid="{AEA406A1-0E4B-5B11-9CD5-51D6E497D94C}">
      <selection activeCell="B9" sqref="B9:B22"/>
    </sheetView>
  </sheetViews>
  <sheetFormatPr defaultRowHeight="12.75"/>
  <cols>
    <col min="1" max="1" width="73" style="362" customWidth="1"/>
    <col min="2" max="2" width="67.5703125" style="362" customWidth="1"/>
    <col min="3" max="3" width="9.140625" style="362" customWidth="1"/>
  </cols>
  <sheetData>
    <row r="1" spans="1:256" ht="18.75" customHeight="1">
      <c r="A1" s="696" t="s">
        <v>0</v>
      </c>
      <c r="B1" s="696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 ht="18.75" customHeight="1">
      <c r="A2" s="696"/>
      <c r="B2" s="69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1:256" ht="22.5" customHeight="1">
      <c r="A3" s="696" t="s">
        <v>1</v>
      </c>
      <c r="B3" s="696"/>
      <c r="D3" s="702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02"/>
      <c r="F3" s="702"/>
      <c r="G3" s="702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2" customFormat="1" ht="22.5" customHeight="1">
      <c r="A4" s="697" t="s">
        <v>2</v>
      </c>
      <c r="B4" s="697"/>
      <c r="C4" s="363"/>
      <c r="D4" s="702"/>
      <c r="E4" s="702"/>
      <c r="F4" s="702"/>
      <c r="G4" s="702"/>
      <c r="H4" s="363"/>
      <c r="I4" s="363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701" t="s">
        <v>3</v>
      </c>
      <c r="IJ4" s="701"/>
      <c r="IK4" s="701"/>
      <c r="IL4" s="701"/>
      <c r="IM4" s="701"/>
      <c r="IN4" s="701"/>
      <c r="IO4" s="217">
        <f>IF($A$5=IP4,1,0)</f>
        <v>1</v>
      </c>
      <c r="IP4" s="698" t="s">
        <v>4</v>
      </c>
      <c r="IQ4" s="698"/>
      <c r="IR4" s="698"/>
      <c r="IS4" s="698"/>
      <c r="IT4" s="698"/>
      <c r="IU4" s="698"/>
      <c r="IV4" s="698"/>
    </row>
    <row r="5" spans="1:256" ht="18.75" customHeight="1">
      <c r="A5" s="696" t="s">
        <v>5</v>
      </c>
      <c r="B5" s="696"/>
      <c r="D5" s="702"/>
      <c r="E5" s="702"/>
      <c r="F5" s="702"/>
      <c r="G5" s="702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701"/>
      <c r="IJ5" s="701"/>
      <c r="IK5" s="701"/>
      <c r="IL5" s="701"/>
      <c r="IM5" s="701"/>
      <c r="IN5" s="701"/>
      <c r="IO5" s="217"/>
      <c r="IP5" s="217"/>
      <c r="IQ5" s="217"/>
      <c r="IR5" s="217"/>
      <c r="IS5" s="217"/>
      <c r="IT5" s="217">
        <f t="shared" ref="IT5:IT10" si="0">IF($A$5=IV5,1,0)</f>
        <v>0</v>
      </c>
      <c r="IU5" s="217"/>
      <c r="IV5" s="375" t="s">
        <v>6</v>
      </c>
    </row>
    <row r="6" spans="1:256" ht="22.5" customHeight="1">
      <c r="A6" s="699" t="s">
        <v>7</v>
      </c>
      <c r="B6" s="699"/>
      <c r="D6" s="702"/>
      <c r="E6" s="702"/>
      <c r="F6" s="702"/>
      <c r="G6" s="702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701"/>
      <c r="IJ6" s="701"/>
      <c r="IK6" s="701"/>
      <c r="IL6" s="701"/>
      <c r="IM6" s="701"/>
      <c r="IN6" s="701"/>
      <c r="IO6" s="217"/>
      <c r="IP6" s="217"/>
      <c r="IQ6" s="217"/>
      <c r="IR6" s="217"/>
      <c r="IS6" s="217"/>
      <c r="IT6" s="217">
        <f t="shared" si="0"/>
        <v>0</v>
      </c>
      <c r="IU6" s="217"/>
      <c r="IV6" s="375" t="s">
        <v>8</v>
      </c>
    </row>
    <row r="7" spans="1:256" ht="23.25" customHeight="1">
      <c r="A7" s="700" t="str">
        <f>IF(B19="","Por favor, informe o endereço eletrônico do Portal da Transparência.","")</f>
        <v/>
      </c>
      <c r="B7" s="700"/>
      <c r="D7" s="702"/>
      <c r="E7" s="702"/>
      <c r="F7" s="702"/>
      <c r="G7" s="702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701"/>
      <c r="IJ7" s="701"/>
      <c r="IK7" s="701"/>
      <c r="IL7" s="701"/>
      <c r="IM7" s="701"/>
      <c r="IN7" s="701"/>
      <c r="IO7" s="217"/>
      <c r="IP7" s="217"/>
      <c r="IQ7" s="217"/>
      <c r="IR7" s="217"/>
      <c r="IS7" s="217"/>
      <c r="IT7" s="217">
        <f t="shared" si="0"/>
        <v>0</v>
      </c>
      <c r="IU7" s="217"/>
      <c r="IV7" s="375" t="s">
        <v>9</v>
      </c>
    </row>
    <row r="8" spans="1:256" ht="18" customHeight="1">
      <c r="A8" s="364" t="s">
        <v>10</v>
      </c>
      <c r="B8" s="365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701"/>
      <c r="IJ8" s="701"/>
      <c r="IK8" s="701"/>
      <c r="IL8" s="701"/>
      <c r="IM8" s="701"/>
      <c r="IN8" s="701"/>
      <c r="IO8" s="217"/>
      <c r="IP8" s="217"/>
      <c r="IQ8" s="217"/>
      <c r="IR8" s="217"/>
      <c r="IS8" s="217"/>
      <c r="IT8" s="217">
        <f t="shared" si="0"/>
        <v>0</v>
      </c>
      <c r="IU8" s="217"/>
      <c r="IV8" s="375" t="s">
        <v>11</v>
      </c>
    </row>
    <row r="9" spans="1:256">
      <c r="A9" s="366" t="s">
        <v>12</v>
      </c>
      <c r="B9" s="367" t="s">
        <v>13</v>
      </c>
      <c r="C9" s="368">
        <f>IF(B9="",1,0)</f>
        <v>0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701"/>
      <c r="IJ9" s="701"/>
      <c r="IK9" s="701"/>
      <c r="IL9" s="701"/>
      <c r="IM9" s="701"/>
      <c r="IN9" s="701"/>
      <c r="IO9" s="217"/>
      <c r="IP9" s="217"/>
      <c r="IQ9" s="217"/>
      <c r="IR9" s="217"/>
      <c r="IS9" s="217"/>
      <c r="IT9" s="217">
        <f t="shared" si="0"/>
        <v>0</v>
      </c>
      <c r="IU9" s="217"/>
      <c r="IV9" s="375" t="s">
        <v>14</v>
      </c>
    </row>
    <row r="10" spans="1:256">
      <c r="A10" s="369" t="s">
        <v>15</v>
      </c>
      <c r="B10" s="370" t="s">
        <v>16</v>
      </c>
      <c r="C10" s="368">
        <f>IF(B10="",1,0)</f>
        <v>0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701"/>
      <c r="IJ10" s="701"/>
      <c r="IK10" s="701"/>
      <c r="IL10" s="701"/>
      <c r="IM10" s="701"/>
      <c r="IN10" s="701"/>
      <c r="IO10" s="217"/>
      <c r="IP10" s="217"/>
      <c r="IQ10" s="217"/>
      <c r="IR10" s="217"/>
      <c r="IS10" s="217"/>
      <c r="IT10" s="217">
        <f t="shared" si="0"/>
        <v>0</v>
      </c>
      <c r="IU10" s="217"/>
      <c r="IV10" s="375" t="s">
        <v>17</v>
      </c>
    </row>
    <row r="11" spans="1:256">
      <c r="A11" s="366" t="s">
        <v>18</v>
      </c>
      <c r="B11" s="367">
        <v>255163371</v>
      </c>
      <c r="C11" s="368">
        <f>IF(B11="",1,0)</f>
        <v>0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>
        <f>SUM(IT5:IT10)+IO4</f>
        <v>1</v>
      </c>
      <c r="IU11" s="217"/>
      <c r="IV11" s="217"/>
    </row>
    <row r="12" spans="1:256">
      <c r="A12" s="369" t="s">
        <v>19</v>
      </c>
      <c r="B12" s="370" t="s">
        <v>20</v>
      </c>
      <c r="C12" s="368">
        <f>IF(B12="",1,0)</f>
        <v>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  <c r="IU12" s="217"/>
      <c r="IV12" s="217"/>
    </row>
    <row r="13" spans="1:256">
      <c r="A13" s="366" t="s">
        <v>21</v>
      </c>
      <c r="B13" s="367" t="s">
        <v>22</v>
      </c>
      <c r="C13" s="368">
        <f>IF(B13="",1,0)</f>
        <v>0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7"/>
      <c r="IU13" s="217"/>
      <c r="IV13" s="217"/>
    </row>
    <row r="14" spans="1:256" ht="18" customHeight="1">
      <c r="A14" s="364" t="s">
        <v>23</v>
      </c>
      <c r="B14" s="365"/>
      <c r="C14" s="368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  <c r="IV14" s="217"/>
    </row>
    <row r="15" spans="1:256">
      <c r="A15" s="366" t="s">
        <v>24</v>
      </c>
      <c r="B15" s="367" t="s">
        <v>25</v>
      </c>
      <c r="C15" s="368">
        <f>IF(B15="",1,0)</f>
        <v>0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  <c r="IT15" s="217"/>
      <c r="IU15" s="217"/>
      <c r="IV15" s="217"/>
    </row>
    <row r="16" spans="1:256" ht="15" customHeight="1">
      <c r="A16" s="371" t="s">
        <v>26</v>
      </c>
      <c r="B16" s="692">
        <v>42946</v>
      </c>
      <c r="C16" s="368">
        <f>IF(B16="",1,0)</f>
        <v>0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  <c r="IT16" s="217"/>
      <c r="IU16" s="217"/>
      <c r="IV16" s="217"/>
    </row>
    <row r="17" spans="1:3">
      <c r="A17" s="366" t="s">
        <v>27</v>
      </c>
      <c r="B17" s="693">
        <v>42957</v>
      </c>
      <c r="C17" s="368">
        <f>IF(B17="",1,0)</f>
        <v>0</v>
      </c>
    </row>
    <row r="18" spans="1:3" ht="18" customHeight="1">
      <c r="A18" s="364" t="s">
        <v>28</v>
      </c>
      <c r="B18" s="365"/>
      <c r="C18" s="368"/>
    </row>
    <row r="19" spans="1:3" ht="18" customHeight="1">
      <c r="A19" s="372" t="s">
        <v>29</v>
      </c>
      <c r="B19" s="694" t="s">
        <v>30</v>
      </c>
      <c r="C19" s="368">
        <f>IF(B19="",1,0)</f>
        <v>0</v>
      </c>
    </row>
    <row r="20" spans="1:3">
      <c r="A20" s="369" t="s">
        <v>31</v>
      </c>
      <c r="B20" s="370" t="s">
        <v>32</v>
      </c>
      <c r="C20" s="368">
        <f>IF(B20="",1,0)</f>
        <v>0</v>
      </c>
    </row>
    <row r="21" spans="1:3">
      <c r="A21" s="373" t="s">
        <v>33</v>
      </c>
      <c r="B21" s="367">
        <v>98982580913</v>
      </c>
      <c r="C21" s="368">
        <f>IF(B21="",1,0)</f>
        <v>0</v>
      </c>
    </row>
    <row r="22" spans="1:3">
      <c r="A22" s="374" t="s">
        <v>34</v>
      </c>
      <c r="B22" s="695" t="s">
        <v>35</v>
      </c>
      <c r="C22" s="368">
        <f>IF(B22="",1,0)</f>
        <v>0</v>
      </c>
    </row>
    <row r="23" spans="1:3">
      <c r="C23" s="368">
        <f>MAX(C9:C22)</f>
        <v>0</v>
      </c>
    </row>
    <row r="1000" spans="1:1">
      <c r="A1000" s="376" t="s">
        <v>36</v>
      </c>
    </row>
    <row r="1001" spans="1:1">
      <c r="A1001" s="376"/>
    </row>
    <row r="1002" spans="1:1">
      <c r="A1002" s="376"/>
    </row>
    <row r="1003" spans="1:1">
      <c r="A1003" s="376"/>
    </row>
    <row r="1004" spans="1:1">
      <c r="A1004" s="376"/>
    </row>
    <row r="1005" spans="1:1">
      <c r="A1005" s="376"/>
    </row>
    <row r="1006" spans="1:1">
      <c r="A1006" s="376"/>
    </row>
    <row r="1007" spans="1:1">
      <c r="A1007" s="376"/>
    </row>
    <row r="1008" spans="1:1">
      <c r="A1008" s="376"/>
    </row>
    <row r="1009" spans="1:1">
      <c r="A1009" s="376"/>
    </row>
    <row r="1010" spans="1:1">
      <c r="A1010" s="376" t="s">
        <v>37</v>
      </c>
    </row>
  </sheetData>
  <sheetProtection password="C236" formatCells="0" formatColumns="0" formatRows="0" insertColumns="0" insertRows="0" insertHyperlinks="0" deleteColumns="0" deleteRows="0" sort="0" autoFilter="0" pivotTables="0"/>
  <mergeCells count="10">
    <mergeCell ref="A5:B5"/>
    <mergeCell ref="A6:B6"/>
    <mergeCell ref="A7:B7"/>
    <mergeCell ref="II4:IN10"/>
    <mergeCell ref="D3:G7"/>
    <mergeCell ref="A1:B1"/>
    <mergeCell ref="A2:B2"/>
    <mergeCell ref="A3:B3"/>
    <mergeCell ref="A4:B4"/>
    <mergeCell ref="IP4:IV4"/>
  </mergeCells>
  <conditionalFormatting sqref="A7">
    <cfRule type="expression" dxfId="106" priority="1">
      <formula>$B$19=""</formula>
    </cfRule>
  </conditionalFormatting>
  <conditionalFormatting sqref="B7">
    <cfRule type="expression" dxfId="105" priority="2">
      <formula>$B$19=""</formula>
    </cfRule>
  </conditionalFormatting>
  <conditionalFormatting sqref="D7">
    <cfRule type="expression" dxfId="104" priority="3">
      <formula>XFB15&lt;&gt;1</formula>
    </cfRule>
  </conditionalFormatting>
  <conditionalFormatting sqref="E7">
    <cfRule type="expression" dxfId="103" priority="4">
      <formula>XFB15&lt;&gt;1</formula>
    </cfRule>
  </conditionalFormatting>
  <conditionalFormatting sqref="F7">
    <cfRule type="expression" dxfId="102" priority="5">
      <formula>XFB15&lt;&gt;1</formula>
    </cfRule>
  </conditionalFormatting>
  <conditionalFormatting sqref="G3">
    <cfRule type="expression" dxfId="101" priority="6">
      <formula>A11&lt;&gt;1</formula>
    </cfRule>
  </conditionalFormatting>
  <conditionalFormatting sqref="G4">
    <cfRule type="expression" dxfId="100" priority="7">
      <formula>A11&lt;&gt;1</formula>
    </cfRule>
  </conditionalFormatting>
  <conditionalFormatting sqref="G5">
    <cfRule type="expression" dxfId="99" priority="8">
      <formula>A11&lt;&gt;1</formula>
    </cfRule>
  </conditionalFormatting>
  <conditionalFormatting sqref="G6">
    <cfRule type="expression" dxfId="98" priority="9">
      <formula>A11&lt;&gt;1</formula>
    </cfRule>
  </conditionalFormatting>
  <conditionalFormatting sqref="G7">
    <cfRule type="expression" dxfId="97" priority="10">
      <formula>A11&lt;&gt;1</formula>
    </cfRule>
  </conditionalFormatting>
  <conditionalFormatting sqref="D3">
    <cfRule type="expression" dxfId="96" priority="11">
      <formula>XFB11&lt;&gt;1</formula>
    </cfRule>
  </conditionalFormatting>
  <conditionalFormatting sqref="D4">
    <cfRule type="expression" dxfId="95" priority="12">
      <formula>XFB11&lt;&gt;1</formula>
    </cfRule>
  </conditionalFormatting>
  <conditionalFormatting sqref="E3">
    <cfRule type="expression" dxfId="94" priority="13">
      <formula>XFB11&lt;&gt;1</formula>
    </cfRule>
  </conditionalFormatting>
  <conditionalFormatting sqref="E4">
    <cfRule type="expression" dxfId="93" priority="14">
      <formula>XFB11&lt;&gt;1</formula>
    </cfRule>
  </conditionalFormatting>
  <conditionalFormatting sqref="F3">
    <cfRule type="expression" dxfId="92" priority="15">
      <formula>XFB11&lt;&gt;1</formula>
    </cfRule>
  </conditionalFormatting>
  <conditionalFormatting sqref="F4">
    <cfRule type="expression" dxfId="91" priority="16">
      <formula>XFB11&lt;&gt;1</formula>
    </cfRule>
  </conditionalFormatting>
  <conditionalFormatting sqref="D5">
    <cfRule type="expression" dxfId="90" priority="17">
      <formula>XFB13&lt;&gt;1</formula>
    </cfRule>
  </conditionalFormatting>
  <conditionalFormatting sqref="D6">
    <cfRule type="expression" dxfId="89" priority="18">
      <formula>XFB13&lt;&gt;1</formula>
    </cfRule>
  </conditionalFormatting>
  <conditionalFormatting sqref="E5">
    <cfRule type="expression" dxfId="88" priority="19">
      <formula>XFB13&lt;&gt;1</formula>
    </cfRule>
  </conditionalFormatting>
  <conditionalFormatting sqref="E6">
    <cfRule type="expression" dxfId="87" priority="20">
      <formula>XFB13&lt;&gt;1</formula>
    </cfRule>
  </conditionalFormatting>
  <conditionalFormatting sqref="F5">
    <cfRule type="expression" dxfId="86" priority="21">
      <formula>XFB13&lt;&gt;1</formula>
    </cfRule>
  </conditionalFormatting>
  <conditionalFormatting sqref="F6">
    <cfRule type="expression" dxfId="85" priority="22">
      <formula>XFB13&lt;&gt;1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 xr:uid="{00000000-0002-0000-0000-000000000000}">
      <formula1>$IV$7:$IV$12</formula1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 xr:uid="{00000000-0002-0000-0000-000007000000}">
      <formula1>$IV$5:$IV$10</formula1>
    </dataValidation>
  </dataValidations>
  <hyperlinks>
    <hyperlink ref="B19" r:id="rId1" xr:uid="{00000000-0004-0000-0000-000000000000}"/>
    <hyperlink ref="B22" r:id="rId2" xr:uid="{00000000-0004-0000-0000-000001000000}"/>
  </hyperlinks>
  <printOptions horizontalCentered="1" verticalCentered="1"/>
  <pageMargins left="0.51" right="0.51" top="0.79" bottom="0.79" header="0.31" footer="0.31"/>
  <pageSetup paperSize="9" scale="9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7"/>
  <sheetViews>
    <sheetView showGridLines="0" zoomScale="83" workbookViewId="0" xr3:uid="{7BE570AB-09E9-518F-B8F7-3F91B7162CA9}">
      <selection activeCell="G7" sqref="G7"/>
    </sheetView>
  </sheetViews>
  <sheetFormatPr defaultRowHeight="12.75"/>
  <cols>
    <col min="1" max="1" width="78.5703125" style="190" customWidth="1"/>
    <col min="2" max="2" width="25.7109375" style="190" customWidth="1"/>
    <col min="3" max="6" width="12.7109375" style="190" customWidth="1"/>
    <col min="7" max="7" width="20.42578125" style="190" customWidth="1"/>
    <col min="8" max="8" width="21.140625" style="190" customWidth="1"/>
    <col min="9" max="9" width="9.140625" style="190" customWidth="1"/>
    <col min="10" max="10" width="12.85546875" style="190" customWidth="1"/>
    <col min="11" max="11" width="21.140625" style="190" customWidth="1"/>
    <col min="12" max="12" width="14" style="190" customWidth="1"/>
    <col min="13" max="13" width="9.140625" style="190" customWidth="1"/>
  </cols>
  <sheetData>
    <row r="1" spans="1:16" ht="15.75" customHeight="1">
      <c r="A1" s="1106" t="s">
        <v>725</v>
      </c>
      <c r="B1" s="1106"/>
      <c r="C1" s="1106"/>
      <c r="D1" s="1106"/>
      <c r="E1" s="1106"/>
      <c r="F1" s="1106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>
      <c r="A2" s="1405" t="str">
        <f>'Informações Iniciais'!A1</f>
        <v>PREFEITURA DE SAO BERNARDO</v>
      </c>
      <c r="B2" s="1405"/>
      <c r="C2" s="1405"/>
      <c r="D2" s="1405"/>
      <c r="E2" s="1405"/>
      <c r="F2" s="639"/>
      <c r="G2" s="639"/>
      <c r="H2" s="639"/>
      <c r="I2" s="639"/>
      <c r="J2" s="639"/>
      <c r="K2" s="639"/>
      <c r="L2" s="639"/>
      <c r="M2" s="639"/>
      <c r="N2" s="217"/>
      <c r="O2" s="217"/>
      <c r="P2" s="217"/>
    </row>
    <row r="3" spans="1:16">
      <c r="A3" s="1406" t="s">
        <v>2</v>
      </c>
      <c r="B3" s="1406"/>
      <c r="C3" s="1406"/>
      <c r="D3" s="1406"/>
      <c r="E3" s="1406"/>
      <c r="F3" s="639"/>
      <c r="G3" s="639"/>
      <c r="H3" s="639"/>
      <c r="I3" s="639"/>
      <c r="J3" s="639"/>
      <c r="K3" s="639"/>
      <c r="L3" s="639"/>
      <c r="M3" s="639"/>
      <c r="N3" s="217"/>
      <c r="O3" s="217"/>
      <c r="P3" s="217"/>
    </row>
    <row r="4" spans="1:16">
      <c r="A4" s="1407" t="s">
        <v>571</v>
      </c>
      <c r="B4" s="1407"/>
      <c r="C4" s="1407"/>
      <c r="D4" s="1407"/>
      <c r="E4" s="1407"/>
      <c r="F4" s="640"/>
      <c r="G4" s="640"/>
      <c r="H4" s="640"/>
      <c r="I4" s="640"/>
      <c r="J4" s="640"/>
      <c r="K4" s="640"/>
      <c r="L4" s="640"/>
      <c r="M4" s="640"/>
      <c r="N4" s="217"/>
      <c r="O4" s="217"/>
      <c r="P4" s="217"/>
    </row>
    <row r="5" spans="1:16">
      <c r="A5" s="1405" t="s">
        <v>40</v>
      </c>
      <c r="B5" s="1405"/>
      <c r="C5" s="1405"/>
      <c r="D5" s="1405"/>
      <c r="E5" s="1405"/>
      <c r="F5" s="638"/>
      <c r="G5" s="638"/>
      <c r="H5" s="638"/>
      <c r="I5" s="638"/>
      <c r="J5" s="638"/>
      <c r="K5" s="638"/>
      <c r="L5" s="638"/>
      <c r="M5" s="638"/>
      <c r="N5" s="217"/>
      <c r="O5" s="217"/>
      <c r="P5" s="217"/>
    </row>
    <row r="6" spans="1:16">
      <c r="A6" s="1405" t="str">
        <f>'Informações Iniciais'!A5</f>
        <v>&lt;SELECIONE O PERÍODO CLICANDO NA SETA AO LADO&gt;</v>
      </c>
      <c r="B6" s="1405"/>
      <c r="C6" s="1405"/>
      <c r="D6" s="1405"/>
      <c r="E6" s="1405"/>
      <c r="F6" s="639"/>
      <c r="G6" s="639"/>
      <c r="H6" s="639"/>
      <c r="I6" s="639"/>
      <c r="J6" s="639"/>
      <c r="K6" s="639"/>
      <c r="L6" s="639"/>
      <c r="M6" s="639"/>
      <c r="N6" s="217"/>
      <c r="O6" s="217"/>
      <c r="P6" s="217"/>
    </row>
    <row r="7" spans="1:16" ht="14.25" customHeight="1">
      <c r="A7" s="1103" t="str">
        <f>IF(C27&lt;&gt;(E27+G27),"ERRO!!!! O total das DESPESAS EMPENHADAS deve ser igual ao somatório dos totais das DESPESAS LIQUIDADAS e INSCRITAS EM RESTOS A PAGAR NÃO PROCESSADOS.","")</f>
        <v/>
      </c>
      <c r="B7" s="1103"/>
      <c r="C7" s="1103"/>
      <c r="D7" s="1103"/>
      <c r="E7" s="1103"/>
      <c r="F7" s="1103"/>
      <c r="G7" s="1103"/>
      <c r="H7" s="639"/>
      <c r="I7" s="639"/>
      <c r="J7" s="639"/>
      <c r="K7" s="639"/>
      <c r="L7" s="639"/>
      <c r="M7" s="639"/>
      <c r="N7" s="217"/>
      <c r="O7" s="217"/>
      <c r="P7" s="217"/>
    </row>
    <row r="8" spans="1:16">
      <c r="A8" s="191" t="s">
        <v>726</v>
      </c>
      <c r="B8" s="191"/>
      <c r="C8" s="191"/>
      <c r="D8" s="191"/>
      <c r="E8" s="191"/>
      <c r="F8" s="191"/>
      <c r="G8" s="192" t="s">
        <v>42</v>
      </c>
      <c r="H8" s="640"/>
      <c r="I8" s="217"/>
      <c r="J8" s="793"/>
      <c r="K8" s="793"/>
      <c r="L8" s="793"/>
      <c r="M8" s="793"/>
      <c r="N8" s="217"/>
      <c r="O8" s="217"/>
      <c r="P8" s="217"/>
    </row>
    <row r="9" spans="1:16">
      <c r="A9" s="828" t="s">
        <v>727</v>
      </c>
      <c r="B9" s="828"/>
      <c r="C9" s="828"/>
      <c r="D9" s="828"/>
      <c r="E9" s="828"/>
      <c r="F9" s="828"/>
      <c r="G9" s="828"/>
      <c r="H9" s="193"/>
      <c r="I9" s="217"/>
      <c r="J9" s="1104"/>
      <c r="K9" s="1104"/>
      <c r="L9" s="1104"/>
      <c r="M9" s="1104"/>
      <c r="N9" s="217"/>
      <c r="O9" s="217"/>
      <c r="P9" s="217"/>
    </row>
    <row r="10" spans="1:16" ht="30.6" customHeight="1">
      <c r="A10" s="194" t="s">
        <v>728</v>
      </c>
      <c r="B10" s="1083" t="s">
        <v>729</v>
      </c>
      <c r="C10" s="897" t="s">
        <v>131</v>
      </c>
      <c r="D10" s="923"/>
      <c r="E10" s="897" t="s">
        <v>132</v>
      </c>
      <c r="F10" s="923"/>
      <c r="G10" s="1085" t="s">
        <v>730</v>
      </c>
      <c r="H10" s="217"/>
      <c r="I10" s="217"/>
      <c r="J10" s="1105"/>
      <c r="K10" s="1105"/>
      <c r="L10" s="210"/>
      <c r="M10" s="641"/>
      <c r="N10" s="217"/>
      <c r="O10" s="217"/>
      <c r="P10" s="217"/>
    </row>
    <row r="11" spans="1:16" ht="15.6" customHeight="1">
      <c r="A11" s="195" t="s">
        <v>731</v>
      </c>
      <c r="B11" s="1084"/>
      <c r="C11" s="196" t="s">
        <v>50</v>
      </c>
      <c r="D11" s="262" t="s">
        <v>49</v>
      </c>
      <c r="E11" s="196" t="s">
        <v>50</v>
      </c>
      <c r="F11" s="262" t="s">
        <v>49</v>
      </c>
      <c r="G11" s="1086"/>
      <c r="H11" s="217"/>
      <c r="I11" s="217"/>
      <c r="J11" s="641"/>
      <c r="K11" s="641"/>
      <c r="L11" s="641"/>
      <c r="M11" s="211"/>
      <c r="N11" s="217"/>
      <c r="O11" s="217"/>
      <c r="P11" s="217"/>
    </row>
    <row r="12" spans="1:16" ht="15.6" customHeight="1">
      <c r="A12" s="197"/>
      <c r="B12" s="198" t="s">
        <v>136</v>
      </c>
      <c r="C12" s="199" t="s">
        <v>137</v>
      </c>
      <c r="D12" s="200" t="s">
        <v>637</v>
      </c>
      <c r="E12" s="199" t="s">
        <v>638</v>
      </c>
      <c r="F12" s="200" t="s">
        <v>639</v>
      </c>
      <c r="G12" s="655" t="s">
        <v>640</v>
      </c>
      <c r="H12" s="217"/>
      <c r="I12" s="217"/>
      <c r="J12" s="641"/>
      <c r="K12" s="641"/>
      <c r="L12" s="641"/>
      <c r="M12" s="641"/>
      <c r="N12" s="217"/>
      <c r="O12" s="217"/>
      <c r="P12" s="217"/>
    </row>
    <row r="13" spans="1:16">
      <c r="A13" s="643" t="s">
        <v>732</v>
      </c>
      <c r="B13" s="243">
        <f>B14+B17</f>
        <v>0</v>
      </c>
      <c r="C13" s="243">
        <f>C14+C17</f>
        <v>0</v>
      </c>
      <c r="D13" s="86">
        <f t="shared" ref="D13:D27" si="0">IF($B13="",0,IF($B13=0,0,C13/$B13))</f>
        <v>0</v>
      </c>
      <c r="E13" s="243">
        <f>E14+E17</f>
        <v>0</v>
      </c>
      <c r="F13" s="86">
        <f t="shared" ref="F13:F27" si="1">IF($B13="",0,IF($B13=0,0,E13/$B13))</f>
        <v>0</v>
      </c>
      <c r="G13" s="201">
        <f>G14+G17</f>
        <v>0</v>
      </c>
      <c r="H13" s="638"/>
      <c r="I13" s="217"/>
      <c r="J13" s="217"/>
      <c r="K13" s="217"/>
      <c r="L13" s="217"/>
      <c r="M13" s="217"/>
      <c r="N13" s="217"/>
      <c r="O13" s="217"/>
      <c r="P13" s="217"/>
    </row>
    <row r="14" spans="1:16">
      <c r="A14" s="635" t="s">
        <v>733</v>
      </c>
      <c r="B14" s="264">
        <f>SUM(B15:B16)</f>
        <v>0</v>
      </c>
      <c r="C14" s="264">
        <f>SUM(C15:C16)</f>
        <v>0</v>
      </c>
      <c r="D14" s="86">
        <f t="shared" si="0"/>
        <v>0</v>
      </c>
      <c r="E14" s="264">
        <f>SUM(E15:E16)</f>
        <v>0</v>
      </c>
      <c r="F14" s="86">
        <f t="shared" si="1"/>
        <v>0</v>
      </c>
      <c r="G14" s="638">
        <f>SUM(G15:G16)</f>
        <v>0</v>
      </c>
      <c r="H14" s="638"/>
      <c r="I14" s="217"/>
      <c r="J14" s="217"/>
      <c r="K14" s="217"/>
      <c r="L14" s="217"/>
      <c r="M14" s="217"/>
      <c r="N14" s="217"/>
      <c r="O14" s="217"/>
      <c r="P14" s="217"/>
    </row>
    <row r="15" spans="1:16">
      <c r="A15" s="635" t="s">
        <v>734</v>
      </c>
      <c r="B15" s="303"/>
      <c r="C15" s="303"/>
      <c r="D15" s="86">
        <f t="shared" si="0"/>
        <v>0</v>
      </c>
      <c r="E15" s="202"/>
      <c r="F15" s="86">
        <f t="shared" si="1"/>
        <v>0</v>
      </c>
      <c r="G15" s="303"/>
      <c r="H15" s="638"/>
      <c r="I15" s="217"/>
      <c r="J15" s="217"/>
      <c r="K15" s="217"/>
      <c r="L15" s="217"/>
      <c r="M15" s="217"/>
      <c r="N15" s="217"/>
      <c r="O15" s="217"/>
      <c r="P15" s="217"/>
    </row>
    <row r="16" spans="1:16">
      <c r="A16" s="635" t="s">
        <v>735</v>
      </c>
      <c r="B16" s="311"/>
      <c r="C16" s="311"/>
      <c r="D16" s="86">
        <f t="shared" si="0"/>
        <v>0</v>
      </c>
      <c r="E16" s="311"/>
      <c r="F16" s="86">
        <f t="shared" si="1"/>
        <v>0</v>
      </c>
      <c r="G16" s="203"/>
      <c r="H16" s="638"/>
      <c r="I16" s="217"/>
      <c r="J16" s="217"/>
      <c r="K16" s="217"/>
      <c r="L16" s="217"/>
      <c r="M16" s="217"/>
      <c r="N16" s="217"/>
      <c r="O16" s="217"/>
      <c r="P16" s="217"/>
    </row>
    <row r="17" spans="1:8">
      <c r="A17" s="635" t="s">
        <v>736</v>
      </c>
      <c r="B17" s="264">
        <f>SUM(B18:B19)</f>
        <v>0</v>
      </c>
      <c r="C17" s="264">
        <f>SUM(C18:C19)</f>
        <v>0</v>
      </c>
      <c r="D17" s="86">
        <f t="shared" si="0"/>
        <v>0</v>
      </c>
      <c r="E17" s="264">
        <f>SUM(E18:E19)</f>
        <v>0</v>
      </c>
      <c r="F17" s="86">
        <f t="shared" si="1"/>
        <v>0</v>
      </c>
      <c r="G17" s="204">
        <f>SUM(G18:G19)</f>
        <v>0</v>
      </c>
      <c r="H17" s="638"/>
    </row>
    <row r="18" spans="1:8">
      <c r="A18" s="635" t="s">
        <v>734</v>
      </c>
      <c r="B18" s="203"/>
      <c r="C18" s="205"/>
      <c r="D18" s="86">
        <f t="shared" si="0"/>
        <v>0</v>
      </c>
      <c r="E18" s="206"/>
      <c r="F18" s="86">
        <f t="shared" si="1"/>
        <v>0</v>
      </c>
      <c r="G18" s="303"/>
      <c r="H18" s="638"/>
    </row>
    <row r="19" spans="1:8">
      <c r="A19" s="635" t="s">
        <v>735</v>
      </c>
      <c r="B19" s="203"/>
      <c r="C19" s="303"/>
      <c r="D19" s="86">
        <f t="shared" si="0"/>
        <v>0</v>
      </c>
      <c r="E19" s="303"/>
      <c r="F19" s="86">
        <f t="shared" si="1"/>
        <v>0</v>
      </c>
      <c r="G19" s="50"/>
      <c r="H19" s="217"/>
    </row>
    <row r="20" spans="1:8">
      <c r="A20" s="643" t="s">
        <v>737</v>
      </c>
      <c r="B20" s="264">
        <f>SUM(B21:B22)</f>
        <v>0</v>
      </c>
      <c r="C20" s="264">
        <f>SUM(C21:C22)</f>
        <v>0</v>
      </c>
      <c r="D20" s="86">
        <f t="shared" si="0"/>
        <v>0</v>
      </c>
      <c r="E20" s="264">
        <f>SUM(E21:E22)</f>
        <v>0</v>
      </c>
      <c r="F20" s="86">
        <f t="shared" si="1"/>
        <v>0</v>
      </c>
      <c r="G20" s="204">
        <f>SUM(G21:G22)</f>
        <v>0</v>
      </c>
      <c r="H20" s="217"/>
    </row>
    <row r="21" spans="1:8">
      <c r="A21" s="643" t="s">
        <v>738</v>
      </c>
      <c r="B21" s="207"/>
      <c r="C21" s="50"/>
      <c r="D21" s="86">
        <f t="shared" si="0"/>
        <v>0</v>
      </c>
      <c r="E21" s="50"/>
      <c r="F21" s="86">
        <f t="shared" si="1"/>
        <v>0</v>
      </c>
      <c r="G21" s="207"/>
      <c r="H21" s="217"/>
    </row>
    <row r="22" spans="1:8">
      <c r="A22" s="643" t="s">
        <v>739</v>
      </c>
      <c r="B22" s="207"/>
      <c r="C22" s="50"/>
      <c r="D22" s="86">
        <f t="shared" si="0"/>
        <v>0</v>
      </c>
      <c r="E22" s="50"/>
      <c r="F22" s="86">
        <f t="shared" si="1"/>
        <v>0</v>
      </c>
      <c r="G22" s="207"/>
      <c r="H22" s="217"/>
    </row>
    <row r="23" spans="1:8">
      <c r="A23" s="643" t="s">
        <v>740</v>
      </c>
      <c r="B23" s="207"/>
      <c r="C23" s="50"/>
      <c r="D23" s="86">
        <f t="shared" si="0"/>
        <v>0</v>
      </c>
      <c r="E23" s="50"/>
      <c r="F23" s="86">
        <f t="shared" si="1"/>
        <v>0</v>
      </c>
      <c r="G23" s="207"/>
      <c r="H23" s="217"/>
    </row>
    <row r="24" spans="1:8">
      <c r="A24" s="643" t="s">
        <v>741</v>
      </c>
      <c r="B24" s="207"/>
      <c r="C24" s="50"/>
      <c r="D24" s="86">
        <f t="shared" si="0"/>
        <v>0</v>
      </c>
      <c r="E24" s="50"/>
      <c r="F24" s="86">
        <f t="shared" si="1"/>
        <v>0</v>
      </c>
      <c r="G24" s="207"/>
      <c r="H24" s="217"/>
    </row>
    <row r="25" spans="1:8">
      <c r="A25" s="643" t="s">
        <v>742</v>
      </c>
      <c r="B25" s="207"/>
      <c r="C25" s="50"/>
      <c r="D25" s="86">
        <f t="shared" si="0"/>
        <v>0</v>
      </c>
      <c r="E25" s="50"/>
      <c r="F25" s="86">
        <f t="shared" si="1"/>
        <v>0</v>
      </c>
      <c r="G25" s="207"/>
      <c r="H25" s="217"/>
    </row>
    <row r="26" spans="1:8">
      <c r="A26" s="643" t="s">
        <v>743</v>
      </c>
      <c r="B26" s="207"/>
      <c r="C26" s="50"/>
      <c r="D26" s="86">
        <f t="shared" si="0"/>
        <v>0</v>
      </c>
      <c r="E26" s="50"/>
      <c r="F26" s="86">
        <f t="shared" si="1"/>
        <v>0</v>
      </c>
      <c r="G26" s="51"/>
      <c r="H26" s="217"/>
    </row>
    <row r="27" spans="1:8">
      <c r="A27" s="644" t="s">
        <v>744</v>
      </c>
      <c r="B27" s="208">
        <f>SUM(B13,B20,B23:B26)</f>
        <v>0</v>
      </c>
      <c r="C27" s="208">
        <f>SUM(C13,C20,C23:C26)</f>
        <v>0</v>
      </c>
      <c r="D27" s="96">
        <f t="shared" si="0"/>
        <v>0</v>
      </c>
      <c r="E27" s="208">
        <f>SUM(E13,E20,E23:E26)</f>
        <v>0</v>
      </c>
      <c r="F27" s="96">
        <f t="shared" si="1"/>
        <v>0</v>
      </c>
      <c r="G27" s="209">
        <f>SUM(G13,G20,G23:G26)</f>
        <v>0</v>
      </c>
      <c r="H27" s="217"/>
    </row>
    <row r="28" spans="1:8" ht="19.5" customHeight="1">
      <c r="A28" s="1098" t="s">
        <v>680</v>
      </c>
      <c r="B28" s="1099"/>
      <c r="C28" s="1099"/>
      <c r="D28" s="1099"/>
      <c r="E28" s="1100"/>
      <c r="F28" s="1098" t="s">
        <v>433</v>
      </c>
      <c r="G28" s="1099"/>
      <c r="H28" s="217"/>
    </row>
    <row r="29" spans="1:8">
      <c r="A29" s="1094" t="s">
        <v>745</v>
      </c>
      <c r="B29" s="1094"/>
      <c r="C29" s="1094"/>
      <c r="D29" s="1094"/>
      <c r="E29" s="1095"/>
      <c r="F29" s="1101"/>
      <c r="G29" s="1102"/>
      <c r="H29" s="217"/>
    </row>
    <row r="30" spans="1:8">
      <c r="A30" s="1094" t="s">
        <v>746</v>
      </c>
      <c r="B30" s="1094"/>
      <c r="C30" s="1094"/>
      <c r="D30" s="1094"/>
      <c r="E30" s="1095"/>
      <c r="F30" s="1096"/>
      <c r="G30" s="1097"/>
      <c r="H30" s="217"/>
    </row>
    <row r="31" spans="1:8" ht="12.75" customHeight="1">
      <c r="A31" s="1094" t="s">
        <v>747</v>
      </c>
      <c r="B31" s="1094"/>
      <c r="C31" s="1094"/>
      <c r="D31" s="1094"/>
      <c r="E31" s="1095"/>
      <c r="F31" s="1096"/>
      <c r="G31" s="1097"/>
      <c r="H31" s="217"/>
    </row>
    <row r="32" spans="1:8" ht="13.5" customHeight="1">
      <c r="A32" s="1094" t="s">
        <v>748</v>
      </c>
      <c r="B32" s="1094"/>
      <c r="C32" s="1094"/>
      <c r="D32" s="1094"/>
      <c r="E32" s="1095"/>
      <c r="F32" s="1096"/>
      <c r="G32" s="1097"/>
      <c r="H32" s="217"/>
    </row>
    <row r="33" spans="1:7" ht="13.5" customHeight="1">
      <c r="A33" s="1094" t="s">
        <v>749</v>
      </c>
      <c r="B33" s="1094"/>
      <c r="C33" s="1094"/>
      <c r="D33" s="1094"/>
      <c r="E33" s="1095"/>
      <c r="F33" s="1096"/>
      <c r="G33" s="1097"/>
    </row>
    <row r="34" spans="1:7" s="189" customFormat="1" ht="12.75" customHeight="1">
      <c r="A34" s="1087" t="s">
        <v>750</v>
      </c>
      <c r="B34" s="1087"/>
      <c r="C34" s="1087"/>
      <c r="D34" s="1087"/>
      <c r="E34" s="1087"/>
      <c r="F34" s="1088"/>
      <c r="G34" s="1089"/>
    </row>
    <row r="35" spans="1:7" ht="14.25" customHeight="1">
      <c r="A35" s="1090" t="s">
        <v>751</v>
      </c>
      <c r="B35" s="1090"/>
      <c r="C35" s="1090"/>
      <c r="D35" s="1090"/>
      <c r="E35" s="1091"/>
      <c r="F35" s="1092">
        <f>SUM(F29:G34)</f>
        <v>0</v>
      </c>
      <c r="G35" s="1093"/>
    </row>
    <row r="36" spans="1:7">
      <c r="A36" s="1090" t="s">
        <v>752</v>
      </c>
      <c r="B36" s="1090"/>
      <c r="C36" s="1090"/>
      <c r="D36" s="1090"/>
      <c r="E36" s="1091"/>
      <c r="F36" s="1092">
        <f>E27-F35</f>
        <v>0</v>
      </c>
      <c r="G36" s="1093"/>
    </row>
    <row r="37" spans="1:7">
      <c r="A37" s="752" t="s">
        <v>753</v>
      </c>
      <c r="B37" s="752"/>
      <c r="C37" s="752"/>
      <c r="D37" s="217"/>
      <c r="E37" s="217"/>
      <c r="F37" s="217"/>
      <c r="G37" s="217"/>
    </row>
  </sheetData>
  <sheetProtection password="C236" formatCells="0" formatColumns="0" formatRows="0" insertColumns="0" insertRows="0" insertHyperlinks="0" deleteColumns="0" deleteRows="0" sort="0" autoFilter="0" pivotTables="0"/>
  <mergeCells count="34">
    <mergeCell ref="A6:E6"/>
    <mergeCell ref="A1:F1"/>
    <mergeCell ref="A2:E2"/>
    <mergeCell ref="A3:E3"/>
    <mergeCell ref="A4:E4"/>
    <mergeCell ref="A5:E5"/>
    <mergeCell ref="A7:G7"/>
    <mergeCell ref="J8:M8"/>
    <mergeCell ref="A9:G9"/>
    <mergeCell ref="J9:M9"/>
    <mergeCell ref="C10:D10"/>
    <mergeCell ref="E10:F10"/>
    <mergeCell ref="J10:K10"/>
    <mergeCell ref="F28:G28"/>
    <mergeCell ref="A29:E29"/>
    <mergeCell ref="F29:G29"/>
    <mergeCell ref="A30:E30"/>
    <mergeCell ref="F30:G30"/>
    <mergeCell ref="A37:C37"/>
    <mergeCell ref="B10:B11"/>
    <mergeCell ref="G10:G11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</mergeCells>
  <conditionalFormatting sqref="A7">
    <cfRule type="expression" dxfId="76" priority="1">
      <formula>$C$27&lt;&gt;($E$27+$G$27)</formula>
    </cfRule>
  </conditionalFormatting>
  <conditionalFormatting sqref="B7">
    <cfRule type="expression" dxfId="75" priority="2">
      <formula>$C$27&lt;&gt;($E$27+$G$27)</formula>
    </cfRule>
  </conditionalFormatting>
  <conditionalFormatting sqref="C7">
    <cfRule type="expression" dxfId="74" priority="3">
      <formula>$C$27&lt;&gt;($E$27+$G$27)</formula>
    </cfRule>
  </conditionalFormatting>
  <conditionalFormatting sqref="D7">
    <cfRule type="expression" dxfId="73" priority="4">
      <formula>$C$27&lt;&gt;($E$27+$G$27)</formula>
    </cfRule>
  </conditionalFormatting>
  <conditionalFormatting sqref="E7">
    <cfRule type="expression" dxfId="72" priority="5">
      <formula>$C$27&lt;&gt;($E$27+$G$27)</formula>
    </cfRule>
  </conditionalFormatting>
  <conditionalFormatting sqref="F7">
    <cfRule type="expression" dxfId="71" priority="6">
      <formula>$C$27&lt;&gt;($E$27+$G$27)</formula>
    </cfRule>
  </conditionalFormatting>
  <conditionalFormatting sqref="G7">
    <cfRule type="expression" dxfId="70" priority="7">
      <formula>$C$27&lt;&gt;($E$27+$G$27)</formula>
    </cfRule>
  </conditionalFormatting>
  <printOptions horizontalCentered="1" verticalCentered="1"/>
  <pageMargins left="0" right="0" top="0.39" bottom="0" header="0" footer="0"/>
  <pageSetup paperSize="9" scale="84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9"/>
  <sheetViews>
    <sheetView showGridLines="0" zoomScale="90" workbookViewId="0" xr3:uid="{65FA3815-DCC1-5481-872F-D2879ED395ED}">
      <selection activeCell="B12" sqref="B12"/>
    </sheetView>
  </sheetViews>
  <sheetFormatPr defaultColWidth="6.7109375" defaultRowHeight="11.25" customHeight="1"/>
  <cols>
    <col min="1" max="1" width="41.28515625" style="176" customWidth="1"/>
    <col min="2" max="6" width="8.7109375" style="176" customWidth="1"/>
    <col min="7" max="7" width="8.7109375" style="175" customWidth="1"/>
    <col min="8" max="9" width="8.7109375" style="176" customWidth="1"/>
    <col min="10" max="10" width="16.7109375" style="176" customWidth="1"/>
    <col min="11" max="11" width="6.7109375" style="176"/>
  </cols>
  <sheetData>
    <row r="1" spans="1:11" s="174" customFormat="1" ht="15.75" customHeight="1">
      <c r="A1" s="1132" t="s">
        <v>754</v>
      </c>
      <c r="B1" s="1132"/>
      <c r="C1" s="1132"/>
      <c r="D1" s="1132"/>
      <c r="E1" s="1132"/>
      <c r="F1" s="1132"/>
      <c r="G1" s="1132"/>
      <c r="H1" s="1132"/>
      <c r="I1" s="1132"/>
      <c r="J1" s="1132"/>
      <c r="K1" s="183"/>
    </row>
    <row r="2" spans="1:11" ht="11.25" customHeight="1">
      <c r="A2" s="1126"/>
      <c r="B2" s="1126"/>
      <c r="C2" s="1126"/>
      <c r="D2" s="1126"/>
      <c r="E2" s="1126"/>
      <c r="F2" s="1126"/>
      <c r="G2" s="1126"/>
      <c r="H2" s="1126"/>
      <c r="I2" s="1126"/>
      <c r="J2" s="1126"/>
      <c r="K2" s="649"/>
    </row>
    <row r="3" spans="1:11" ht="12.75" customHeight="1">
      <c r="A3" s="1065" t="str">
        <f>'Informações Iniciais'!A1</f>
        <v>PREFEITURA DE SAO BERNARDO</v>
      </c>
      <c r="B3" s="1065"/>
      <c r="C3" s="1065"/>
      <c r="D3" s="1065"/>
      <c r="E3" s="1065"/>
      <c r="F3" s="1065"/>
      <c r="G3" s="1065"/>
      <c r="H3" s="1065"/>
      <c r="I3" s="1065"/>
      <c r="J3" s="1065"/>
      <c r="K3" s="649"/>
    </row>
    <row r="4" spans="1:11" ht="12.75" customHeight="1">
      <c r="A4" s="1065" t="s">
        <v>2</v>
      </c>
      <c r="B4" s="1065"/>
      <c r="C4" s="1065"/>
      <c r="D4" s="1065"/>
      <c r="E4" s="1065"/>
      <c r="F4" s="1065"/>
      <c r="G4" s="1065"/>
      <c r="H4" s="1065"/>
      <c r="I4" s="1065"/>
      <c r="J4" s="1065"/>
      <c r="K4" s="649"/>
    </row>
    <row r="5" spans="1:11" ht="12.75" customHeight="1">
      <c r="A5" s="1131" t="s">
        <v>755</v>
      </c>
      <c r="B5" s="1131"/>
      <c r="C5" s="1131"/>
      <c r="D5" s="1131"/>
      <c r="E5" s="1131"/>
      <c r="F5" s="1131"/>
      <c r="G5" s="1131"/>
      <c r="H5" s="1131"/>
      <c r="I5" s="1131"/>
      <c r="J5" s="1131"/>
      <c r="K5" s="649"/>
    </row>
    <row r="6" spans="1:11" ht="12.75" customHeight="1">
      <c r="A6" s="1065" t="s">
        <v>40</v>
      </c>
      <c r="B6" s="1065"/>
      <c r="C6" s="1065"/>
      <c r="D6" s="1065"/>
      <c r="E6" s="1065"/>
      <c r="F6" s="1065"/>
      <c r="G6" s="1065"/>
      <c r="H6" s="1065"/>
      <c r="I6" s="1065"/>
      <c r="J6" s="1065"/>
      <c r="K6" s="649"/>
    </row>
    <row r="7" spans="1:11" ht="12.75" customHeight="1">
      <c r="A7" s="1065" t="str">
        <f>'Informações Iniciais'!A5</f>
        <v>&lt;SELECIONE O PERÍODO CLICANDO NA SETA AO LADO&gt;</v>
      </c>
      <c r="B7" s="1065"/>
      <c r="C7" s="1065"/>
      <c r="D7" s="1065"/>
      <c r="E7" s="1065"/>
      <c r="F7" s="1065"/>
      <c r="G7" s="1065"/>
      <c r="H7" s="1065"/>
      <c r="I7" s="1065"/>
      <c r="J7" s="1065"/>
      <c r="K7" s="649"/>
    </row>
    <row r="8" spans="1:11" ht="12.75" customHeight="1">
      <c r="A8" s="645"/>
      <c r="B8" s="1126"/>
      <c r="C8" s="1126"/>
      <c r="D8" s="645"/>
      <c r="E8" s="645"/>
      <c r="F8" s="1126"/>
      <c r="G8" s="1126"/>
      <c r="H8" s="1126"/>
      <c r="I8" s="1126"/>
      <c r="J8" s="645"/>
      <c r="K8" s="649"/>
    </row>
    <row r="9" spans="1:11" ht="12.75" customHeight="1">
      <c r="A9" s="628" t="s">
        <v>756</v>
      </c>
      <c r="B9" s="1126"/>
      <c r="C9" s="1126"/>
      <c r="D9" s="645"/>
      <c r="E9" s="645"/>
      <c r="F9" s="1126"/>
      <c r="G9" s="1126"/>
      <c r="H9" s="1126"/>
      <c r="I9" s="1126"/>
      <c r="J9" s="184" t="s">
        <v>42</v>
      </c>
      <c r="K9" s="649"/>
    </row>
    <row r="10" spans="1:11" ht="27.6" customHeight="1">
      <c r="A10" s="1112" t="s">
        <v>43</v>
      </c>
      <c r="B10" s="707" t="s">
        <v>45</v>
      </c>
      <c r="C10" s="1127"/>
      <c r="D10" s="1127"/>
      <c r="E10" s="708"/>
      <c r="F10" s="707" t="s">
        <v>46</v>
      </c>
      <c r="G10" s="1127"/>
      <c r="H10" s="1127"/>
      <c r="I10" s="708"/>
      <c r="J10" s="611" t="s">
        <v>757</v>
      </c>
      <c r="K10" s="1107"/>
    </row>
    <row r="11" spans="1:11" s="175" customFormat="1" ht="12.75" customHeight="1">
      <c r="A11" s="1113"/>
      <c r="B11" s="1128" t="s">
        <v>51</v>
      </c>
      <c r="C11" s="1129"/>
      <c r="D11" s="1129"/>
      <c r="E11" s="1130"/>
      <c r="F11" s="1128" t="s">
        <v>52</v>
      </c>
      <c r="G11" s="1129"/>
      <c r="H11" s="1129"/>
      <c r="I11" s="1130"/>
      <c r="J11" s="185" t="s">
        <v>758</v>
      </c>
      <c r="K11" s="1107"/>
    </row>
    <row r="12" spans="1:11" ht="15.75" customHeight="1">
      <c r="A12" s="177" t="s">
        <v>759</v>
      </c>
      <c r="B12" s="1117"/>
      <c r="C12" s="1117"/>
      <c r="D12" s="1117"/>
      <c r="E12" s="1117"/>
      <c r="F12" s="1117"/>
      <c r="G12" s="1117"/>
      <c r="H12" s="1117"/>
      <c r="I12" s="1117"/>
      <c r="J12" s="647">
        <f>B12-F12</f>
        <v>0</v>
      </c>
      <c r="K12" s="649"/>
    </row>
    <row r="13" spans="1:11" ht="12.75" customHeight="1">
      <c r="A13" s="1115"/>
      <c r="B13" s="1115"/>
      <c r="C13" s="1115"/>
      <c r="D13" s="1115"/>
      <c r="E13" s="1115"/>
      <c r="F13" s="1115"/>
      <c r="G13" s="1115"/>
      <c r="H13" s="1115"/>
      <c r="I13" s="1115"/>
      <c r="J13" s="1116"/>
      <c r="K13" s="649"/>
    </row>
    <row r="14" spans="1:11" ht="27" customHeight="1">
      <c r="A14" s="1112" t="s">
        <v>135</v>
      </c>
      <c r="B14" s="707" t="s">
        <v>760</v>
      </c>
      <c r="C14" s="708"/>
      <c r="D14" s="707" t="s">
        <v>131</v>
      </c>
      <c r="E14" s="708"/>
      <c r="F14" s="707" t="s">
        <v>132</v>
      </c>
      <c r="G14" s="708"/>
      <c r="H14" s="707" t="s">
        <v>761</v>
      </c>
      <c r="I14" s="708"/>
      <c r="J14" s="707" t="s">
        <v>762</v>
      </c>
      <c r="K14" s="649"/>
    </row>
    <row r="15" spans="1:11" ht="27" customHeight="1">
      <c r="A15" s="1114"/>
      <c r="B15" s="709"/>
      <c r="C15" s="710"/>
      <c r="D15" s="709"/>
      <c r="E15" s="710"/>
      <c r="F15" s="709"/>
      <c r="G15" s="710"/>
      <c r="H15" s="709"/>
      <c r="I15" s="710"/>
      <c r="J15" s="709"/>
      <c r="K15" s="1107"/>
    </row>
    <row r="16" spans="1:11" ht="12.75" customHeight="1">
      <c r="A16" s="1113"/>
      <c r="B16" s="1118" t="s">
        <v>136</v>
      </c>
      <c r="C16" s="1118"/>
      <c r="D16" s="1119" t="s">
        <v>137</v>
      </c>
      <c r="E16" s="1119"/>
      <c r="F16" s="725"/>
      <c r="G16" s="726"/>
      <c r="H16" s="725"/>
      <c r="I16" s="726"/>
      <c r="J16" s="646" t="s">
        <v>763</v>
      </c>
      <c r="K16" s="1107"/>
    </row>
    <row r="17" spans="1:11" ht="12.75" customHeight="1">
      <c r="A17" s="178" t="s">
        <v>764</v>
      </c>
      <c r="B17" s="1108"/>
      <c r="C17" s="1108"/>
      <c r="D17" s="1108"/>
      <c r="E17" s="1108"/>
      <c r="F17" s="1108"/>
      <c r="G17" s="1108"/>
      <c r="H17" s="1108"/>
      <c r="I17" s="1108"/>
      <c r="J17" s="186">
        <f>B17-D17</f>
        <v>0</v>
      </c>
      <c r="K17" s="649"/>
    </row>
    <row r="18" spans="1:11" ht="12.75" customHeight="1">
      <c r="A18" s="179" t="s">
        <v>765</v>
      </c>
      <c r="B18" s="1125"/>
      <c r="C18" s="1125"/>
      <c r="D18" s="1125"/>
      <c r="E18" s="1125"/>
      <c r="F18" s="1125"/>
      <c r="G18" s="1125"/>
      <c r="H18" s="1125"/>
      <c r="I18" s="1125"/>
      <c r="J18" s="187">
        <f>B18-D18</f>
        <v>0</v>
      </c>
      <c r="K18" s="649"/>
    </row>
    <row r="19" spans="1:11" ht="25.5" customHeight="1">
      <c r="A19" s="180" t="s">
        <v>766</v>
      </c>
      <c r="B19" s="1125"/>
      <c r="C19" s="1125"/>
      <c r="D19" s="1125"/>
      <c r="E19" s="1125"/>
      <c r="F19" s="1125"/>
      <c r="G19" s="1125"/>
      <c r="H19" s="1125"/>
      <c r="I19" s="1125"/>
      <c r="J19" s="188">
        <f>B19-D19</f>
        <v>0</v>
      </c>
      <c r="K19" s="649"/>
    </row>
    <row r="20" spans="1:11" ht="12.75" customHeight="1">
      <c r="A20" s="177" t="s">
        <v>767</v>
      </c>
      <c r="B20" s="1115">
        <f>B17-ABS(B18)-ABS(B19)</f>
        <v>0</v>
      </c>
      <c r="C20" s="1115"/>
      <c r="D20" s="1115">
        <f>D17-ABS(D18)-ABS(D19)</f>
        <v>0</v>
      </c>
      <c r="E20" s="1115"/>
      <c r="F20" s="1115">
        <f>F17-ABS(F18)-ABS(F19)</f>
        <v>0</v>
      </c>
      <c r="G20" s="1115"/>
      <c r="H20" s="1115">
        <f>H17-ABS(H18)-ABS(H19)</f>
        <v>0</v>
      </c>
      <c r="I20" s="1115"/>
      <c r="J20" s="186">
        <f>B20-D20</f>
        <v>0</v>
      </c>
      <c r="K20" s="649"/>
    </row>
    <row r="21" spans="1:11" ht="12.75" customHeight="1">
      <c r="A21" s="1115"/>
      <c r="B21" s="1115"/>
      <c r="C21" s="1115"/>
      <c r="D21" s="1115"/>
      <c r="E21" s="1115"/>
      <c r="F21" s="1115"/>
      <c r="G21" s="1115"/>
      <c r="H21" s="1115"/>
      <c r="I21" s="1115"/>
      <c r="J21" s="1116"/>
      <c r="K21" s="649"/>
    </row>
    <row r="22" spans="1:11" ht="12.75" customHeight="1">
      <c r="A22" s="181" t="s">
        <v>768</v>
      </c>
      <c r="B22" s="916">
        <f>B12-B20</f>
        <v>0</v>
      </c>
      <c r="C22" s="918"/>
      <c r="D22" s="916">
        <f>F12-D20</f>
        <v>0</v>
      </c>
      <c r="E22" s="917"/>
      <c r="F22" s="1121"/>
      <c r="G22" s="1122"/>
      <c r="H22" s="1121"/>
      <c r="I22" s="1122"/>
      <c r="J22" s="916">
        <f>J12-J20</f>
        <v>0</v>
      </c>
      <c r="K22" s="1107"/>
    </row>
    <row r="23" spans="1:11" ht="12.75" customHeight="1">
      <c r="A23" s="182" t="s">
        <v>769</v>
      </c>
      <c r="B23" s="919"/>
      <c r="C23" s="921"/>
      <c r="D23" s="919"/>
      <c r="E23" s="920"/>
      <c r="F23" s="1123"/>
      <c r="G23" s="1124"/>
      <c r="H23" s="1123"/>
      <c r="I23" s="1124"/>
      <c r="J23" s="919"/>
      <c r="K23" s="1107"/>
    </row>
    <row r="24" spans="1:11" ht="12.75" customHeight="1">
      <c r="A24" s="1120" t="s">
        <v>165</v>
      </c>
      <c r="B24" s="1120"/>
      <c r="C24" s="1120"/>
      <c r="D24" s="1120"/>
      <c r="E24" s="1120"/>
      <c r="F24" s="1120"/>
      <c r="G24" s="1120"/>
      <c r="H24" s="1120"/>
      <c r="I24" s="1120"/>
      <c r="J24" s="1120"/>
      <c r="K24" s="649"/>
    </row>
    <row r="25" spans="1:11" ht="12.75" customHeight="1">
      <c r="A25" s="1109" t="s">
        <v>770</v>
      </c>
      <c r="B25" s="1109"/>
      <c r="C25" s="1109"/>
      <c r="D25" s="1109"/>
      <c r="E25" s="1109"/>
      <c r="F25" s="1109"/>
      <c r="G25" s="1109"/>
      <c r="H25" s="1109"/>
      <c r="I25" s="1109"/>
      <c r="J25" s="1109"/>
      <c r="K25" s="1107"/>
    </row>
    <row r="26" spans="1:11" ht="15.75" customHeight="1">
      <c r="A26" s="1110" t="s">
        <v>771</v>
      </c>
      <c r="B26" s="1110"/>
      <c r="C26" s="1110"/>
      <c r="D26" s="1110"/>
      <c r="E26" s="1110"/>
      <c r="F26" s="1110"/>
      <c r="G26" s="1110"/>
      <c r="H26" s="1110"/>
      <c r="I26" s="1110"/>
      <c r="J26" s="1110"/>
      <c r="K26" s="1107"/>
    </row>
    <row r="27" spans="1:11" ht="15.75" customHeight="1">
      <c r="A27" s="1110"/>
      <c r="B27" s="1110"/>
      <c r="C27" s="1110"/>
      <c r="D27" s="1110"/>
      <c r="E27" s="1110"/>
      <c r="F27" s="1110"/>
      <c r="G27" s="1110"/>
      <c r="H27" s="1110"/>
      <c r="I27" s="1110"/>
      <c r="J27" s="1110"/>
      <c r="K27" s="1107"/>
    </row>
    <row r="28" spans="1:11" ht="12.75" customHeight="1">
      <c r="A28" s="1111"/>
      <c r="B28" s="1111"/>
      <c r="C28" s="1111"/>
      <c r="D28" s="1111"/>
      <c r="E28" s="1111"/>
      <c r="F28" s="1111"/>
      <c r="G28" s="1111"/>
      <c r="H28" s="1111"/>
      <c r="I28" s="1111"/>
      <c r="J28" s="1111"/>
      <c r="K28" s="1107"/>
    </row>
    <row r="29" spans="1:11" ht="12.75" customHeight="1">
      <c r="A29" s="1111"/>
      <c r="B29" s="1111"/>
      <c r="C29" s="1111"/>
      <c r="D29" s="1111"/>
      <c r="E29" s="1111"/>
      <c r="F29" s="1111"/>
      <c r="G29" s="1111"/>
      <c r="H29" s="1111"/>
      <c r="I29" s="1111"/>
      <c r="J29" s="1111"/>
      <c r="K29" s="1107"/>
    </row>
  </sheetData>
  <sheetProtection password="C236" formatCells="0" formatColumns="0" formatRows="0" insertColumns="0" insertRows="0" insertHyperlinks="0" deleteColumns="0" deleteRows="0" sort="0" autoFilter="0" pivotTables="0"/>
  <mergeCells count="63">
    <mergeCell ref="A3:J3"/>
    <mergeCell ref="A1:J1"/>
    <mergeCell ref="A2:B2"/>
    <mergeCell ref="C2:F2"/>
    <mergeCell ref="G2:H2"/>
    <mergeCell ref="I2:J2"/>
    <mergeCell ref="A4:J4"/>
    <mergeCell ref="A5:J5"/>
    <mergeCell ref="A6:J6"/>
    <mergeCell ref="A7:J7"/>
    <mergeCell ref="B8:C8"/>
    <mergeCell ref="F8:I8"/>
    <mergeCell ref="B9:C9"/>
    <mergeCell ref="F9:I9"/>
    <mergeCell ref="B10:E10"/>
    <mergeCell ref="F10:I10"/>
    <mergeCell ref="B11:E11"/>
    <mergeCell ref="F11:I11"/>
    <mergeCell ref="A24:J24"/>
    <mergeCell ref="F22:G23"/>
    <mergeCell ref="H22:I23"/>
    <mergeCell ref="B18:C18"/>
    <mergeCell ref="D18:E18"/>
    <mergeCell ref="F18:G18"/>
    <mergeCell ref="H18:I18"/>
    <mergeCell ref="B19:C19"/>
    <mergeCell ref="D19:E19"/>
    <mergeCell ref="F19:G19"/>
    <mergeCell ref="H19:I19"/>
    <mergeCell ref="A10:A11"/>
    <mergeCell ref="A14:A16"/>
    <mergeCell ref="J14:J15"/>
    <mergeCell ref="J22:J23"/>
    <mergeCell ref="D22:E23"/>
    <mergeCell ref="B20:C20"/>
    <mergeCell ref="D20:E20"/>
    <mergeCell ref="F20:G20"/>
    <mergeCell ref="H20:I20"/>
    <mergeCell ref="A21:J21"/>
    <mergeCell ref="B12:E12"/>
    <mergeCell ref="F12:I12"/>
    <mergeCell ref="A13:J13"/>
    <mergeCell ref="B16:C16"/>
    <mergeCell ref="D16:E16"/>
    <mergeCell ref="B17:C17"/>
    <mergeCell ref="A25:J25"/>
    <mergeCell ref="A26:J26"/>
    <mergeCell ref="A27:J27"/>
    <mergeCell ref="A28:J28"/>
    <mergeCell ref="A29:J29"/>
    <mergeCell ref="B14:C15"/>
    <mergeCell ref="D14:E15"/>
    <mergeCell ref="F14:G16"/>
    <mergeCell ref="H14:I16"/>
    <mergeCell ref="B22:C23"/>
    <mergeCell ref="D17:E17"/>
    <mergeCell ref="F17:G17"/>
    <mergeCell ref="H17:I17"/>
    <mergeCell ref="K10:K11"/>
    <mergeCell ref="K15:K16"/>
    <mergeCell ref="K22:K23"/>
    <mergeCell ref="K25:K26"/>
    <mergeCell ref="K27:K29"/>
  </mergeCells>
  <printOptions horizontalCentered="1"/>
  <pageMargins left="0.59" right="0.47" top="0.59" bottom="0.39" header="0" footer="0.2"/>
  <pageSetup paperSize="9" orientation="landscape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3"/>
  <sheetViews>
    <sheetView showGridLines="0" zoomScale="115" workbookViewId="0" xr3:uid="{FF0BDA26-1AD6-5648-BD9A-E01AA4DDCA7C}">
      <selection activeCell="A13" sqref="A13"/>
    </sheetView>
  </sheetViews>
  <sheetFormatPr defaultColWidth="7.85546875" defaultRowHeight="11.25" customHeight="1"/>
  <cols>
    <col min="1" max="1" width="10" style="3" customWidth="1"/>
    <col min="2" max="2" width="6.28515625" style="3" customWidth="1"/>
    <col min="3" max="3" width="14" style="3" customWidth="1"/>
    <col min="4" max="4" width="10.28515625" style="3" customWidth="1"/>
    <col min="5" max="5" width="12" style="3" customWidth="1"/>
    <col min="6" max="6" width="12.5703125" style="3" customWidth="1"/>
    <col min="7" max="7" width="10.140625" style="3" customWidth="1"/>
    <col min="8" max="8" width="16.140625" style="3" customWidth="1"/>
    <col min="9" max="9" width="8.42578125" style="3" customWidth="1"/>
    <col min="10" max="10" width="25.5703125" style="3" customWidth="1"/>
    <col min="11" max="11" width="2.42578125" style="3" customWidth="1"/>
    <col min="12" max="12" width="7.85546875" style="3"/>
  </cols>
  <sheetData>
    <row r="1" spans="1:20" ht="15.75" customHeight="1">
      <c r="A1" s="682" t="s">
        <v>772</v>
      </c>
      <c r="B1" s="169"/>
      <c r="C1" s="169"/>
      <c r="D1" s="159"/>
      <c r="E1" s="159"/>
      <c r="F1" s="159"/>
      <c r="G1" s="159"/>
      <c r="H1" s="159"/>
      <c r="I1" s="159"/>
      <c r="J1" s="159"/>
      <c r="K1" s="159"/>
      <c r="L1" s="159"/>
      <c r="M1" s="217"/>
      <c r="N1" s="217"/>
      <c r="O1" s="217"/>
      <c r="P1" s="217"/>
      <c r="Q1" s="217"/>
      <c r="R1" s="217"/>
      <c r="S1" s="217"/>
      <c r="T1" s="217"/>
    </row>
    <row r="2" spans="1:20" ht="11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139" t="s">
        <v>773</v>
      </c>
      <c r="M2" s="1139"/>
      <c r="N2" s="1139"/>
      <c r="O2" s="1139"/>
      <c r="P2" s="217"/>
      <c r="Q2" s="217"/>
      <c r="R2" s="217"/>
      <c r="S2" s="217"/>
      <c r="T2" s="217"/>
    </row>
    <row r="3" spans="1:20" ht="11.25" customHeight="1">
      <c r="A3" s="1165" t="str">
        <f>'Informações Iniciais'!A1:B1</f>
        <v>PREFEITURA DE SAO BERNARDO</v>
      </c>
      <c r="B3" s="1165"/>
      <c r="C3" s="1165"/>
      <c r="D3" s="1165"/>
      <c r="E3" s="1165"/>
      <c r="F3" s="1165"/>
      <c r="G3" s="1165"/>
      <c r="H3" s="1165"/>
      <c r="I3" s="1165"/>
      <c r="J3" s="1165"/>
      <c r="K3" s="159"/>
      <c r="L3" s="1139"/>
      <c r="M3" s="1139"/>
      <c r="N3" s="1139"/>
      <c r="O3" s="1139"/>
      <c r="P3" s="217"/>
      <c r="Q3" s="217"/>
      <c r="R3" s="217"/>
      <c r="S3" s="217"/>
      <c r="T3" s="217"/>
    </row>
    <row r="4" spans="1:20" ht="11.25" customHeight="1">
      <c r="A4" s="1165" t="s">
        <v>2</v>
      </c>
      <c r="B4" s="1165"/>
      <c r="C4" s="1165"/>
      <c r="D4" s="1165"/>
      <c r="E4" s="1165"/>
      <c r="F4" s="1165"/>
      <c r="G4" s="1165"/>
      <c r="H4" s="1165"/>
      <c r="I4" s="1165"/>
      <c r="J4" s="1165"/>
      <c r="K4" s="159"/>
      <c r="L4" s="159"/>
      <c r="M4" s="217"/>
      <c r="N4" s="217"/>
      <c r="O4" s="217"/>
      <c r="P4" s="217"/>
      <c r="Q4" s="217"/>
      <c r="R4" s="217"/>
      <c r="S4" s="217"/>
      <c r="T4" s="217"/>
    </row>
    <row r="5" spans="1:20" ht="11.25" customHeight="1">
      <c r="A5" s="1166" t="s">
        <v>774</v>
      </c>
      <c r="B5" s="1166"/>
      <c r="C5" s="1166"/>
      <c r="D5" s="1166"/>
      <c r="E5" s="1166"/>
      <c r="F5" s="1166"/>
      <c r="G5" s="1166"/>
      <c r="H5" s="1166"/>
      <c r="I5" s="1166"/>
      <c r="J5" s="1166"/>
      <c r="K5" s="159"/>
      <c r="L5" s="1140" t="s">
        <v>775</v>
      </c>
      <c r="M5" s="1140"/>
      <c r="N5" s="1140"/>
      <c r="O5" s="1140"/>
      <c r="P5" s="170"/>
      <c r="Q5" s="170"/>
      <c r="R5" s="170"/>
      <c r="S5" s="170"/>
      <c r="T5" s="170"/>
    </row>
    <row r="6" spans="1:20" ht="11.25" customHeight="1">
      <c r="A6" s="1165" t="s">
        <v>388</v>
      </c>
      <c r="B6" s="1165"/>
      <c r="C6" s="1165"/>
      <c r="D6" s="1165"/>
      <c r="E6" s="1165"/>
      <c r="F6" s="1165"/>
      <c r="G6" s="1165"/>
      <c r="H6" s="1165"/>
      <c r="I6" s="1165"/>
      <c r="J6" s="1165"/>
      <c r="K6" s="159"/>
      <c r="L6" s="1140"/>
      <c r="M6" s="1140"/>
      <c r="N6" s="1140"/>
      <c r="O6" s="1140"/>
      <c r="P6" s="170"/>
      <c r="Q6" s="170"/>
      <c r="R6" s="170"/>
      <c r="S6" s="170"/>
      <c r="T6" s="170"/>
    </row>
    <row r="7" spans="1:20" ht="11.25" customHeight="1">
      <c r="A7" s="1165" t="str">
        <f>'Informações Iniciais'!A5:B5</f>
        <v>&lt;SELECIONE O PERÍODO CLICANDO NA SETA AO LADO&gt;</v>
      </c>
      <c r="B7" s="1165"/>
      <c r="C7" s="1165"/>
      <c r="D7" s="1165"/>
      <c r="E7" s="1165"/>
      <c r="F7" s="1165"/>
      <c r="G7" s="1165"/>
      <c r="H7" s="1165"/>
      <c r="I7" s="1165"/>
      <c r="J7" s="1165"/>
      <c r="K7" s="159"/>
      <c r="L7" s="1140"/>
      <c r="M7" s="1140"/>
      <c r="N7" s="1140"/>
      <c r="O7" s="1140"/>
      <c r="P7" s="170"/>
      <c r="Q7" s="170"/>
      <c r="R7" s="170"/>
      <c r="S7" s="170"/>
      <c r="T7" s="170"/>
    </row>
    <row r="8" spans="1:20" ht="11.2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140"/>
      <c r="M8" s="1140"/>
      <c r="N8" s="1140"/>
      <c r="O8" s="1140"/>
      <c r="P8" s="170"/>
      <c r="Q8" s="170"/>
      <c r="R8" s="170"/>
      <c r="S8" s="170"/>
      <c r="T8" s="170"/>
    </row>
    <row r="9" spans="1:20" ht="11.25" customHeight="1">
      <c r="A9" s="159" t="s">
        <v>776</v>
      </c>
      <c r="B9" s="159"/>
      <c r="C9" s="159"/>
      <c r="D9" s="7"/>
      <c r="E9" s="1164"/>
      <c r="F9" s="1164"/>
      <c r="G9" s="7"/>
      <c r="H9" s="159"/>
      <c r="I9" s="159"/>
      <c r="J9" s="171" t="s">
        <v>42</v>
      </c>
      <c r="K9" s="159"/>
      <c r="L9" s="1140"/>
      <c r="M9" s="1140"/>
      <c r="N9" s="1140"/>
      <c r="O9" s="1140"/>
      <c r="P9" s="170"/>
      <c r="Q9" s="170"/>
      <c r="R9" s="170"/>
      <c r="S9" s="170"/>
      <c r="T9" s="170"/>
    </row>
    <row r="10" spans="1:20" ht="15" customHeight="1">
      <c r="A10" s="1141" t="s">
        <v>777</v>
      </c>
      <c r="B10" s="1141"/>
      <c r="C10" s="998"/>
      <c r="D10" s="1160" t="s">
        <v>778</v>
      </c>
      <c r="E10" s="1161"/>
      <c r="F10" s="1160" t="s">
        <v>135</v>
      </c>
      <c r="G10" s="1161"/>
      <c r="H10" s="1160" t="s">
        <v>779</v>
      </c>
      <c r="I10" s="1161"/>
      <c r="J10" s="196" t="s">
        <v>780</v>
      </c>
      <c r="K10" s="159"/>
      <c r="L10" s="1140"/>
      <c r="M10" s="1140"/>
      <c r="N10" s="1140"/>
      <c r="O10" s="1140"/>
      <c r="P10" s="170"/>
      <c r="Q10" s="170"/>
      <c r="R10" s="170"/>
      <c r="S10" s="170"/>
      <c r="T10" s="170"/>
    </row>
    <row r="11" spans="1:20" ht="15" customHeight="1">
      <c r="A11" s="1142"/>
      <c r="B11" s="1142"/>
      <c r="C11" s="999"/>
      <c r="D11" s="1162" t="s">
        <v>781</v>
      </c>
      <c r="E11" s="1163"/>
      <c r="F11" s="1162" t="s">
        <v>781</v>
      </c>
      <c r="G11" s="1163"/>
      <c r="H11" s="1162" t="s">
        <v>782</v>
      </c>
      <c r="I11" s="1163"/>
      <c r="J11" s="172" t="s">
        <v>783</v>
      </c>
      <c r="K11" s="159"/>
      <c r="L11" s="1140"/>
      <c r="M11" s="1140"/>
      <c r="N11" s="1140"/>
      <c r="O11" s="1140"/>
      <c r="P11" s="170"/>
      <c r="Q11" s="170"/>
      <c r="R11" s="170"/>
      <c r="S11" s="170"/>
      <c r="T11" s="170"/>
    </row>
    <row r="12" spans="1:20" ht="19.5" customHeight="1">
      <c r="A12" s="1143"/>
      <c r="B12" s="1143"/>
      <c r="C12" s="1000"/>
      <c r="D12" s="1152" t="s">
        <v>51</v>
      </c>
      <c r="E12" s="1153"/>
      <c r="F12" s="1152" t="s">
        <v>52</v>
      </c>
      <c r="G12" s="1153"/>
      <c r="H12" s="1152" t="s">
        <v>784</v>
      </c>
      <c r="I12" s="1153"/>
      <c r="J12" s="173" t="s">
        <v>785</v>
      </c>
      <c r="K12" s="159"/>
      <c r="L12" s="1140"/>
      <c r="M12" s="1140"/>
      <c r="N12" s="1140"/>
      <c r="O12" s="1140"/>
      <c r="P12" s="217"/>
      <c r="Q12" s="217"/>
      <c r="R12" s="217"/>
      <c r="S12" s="217"/>
      <c r="T12" s="217"/>
    </row>
    <row r="13" spans="1:20" ht="11.25" customHeight="1">
      <c r="A13" s="1154"/>
      <c r="B13" s="1154"/>
      <c r="C13" s="1155"/>
      <c r="D13" s="1156"/>
      <c r="E13" s="1157"/>
      <c r="F13" s="1156"/>
      <c r="G13" s="1157"/>
      <c r="H13" s="1158">
        <f t="shared" ref="H13:H44" si="0">D13-F13</f>
        <v>0</v>
      </c>
      <c r="I13" s="1159"/>
      <c r="J13" s="13"/>
      <c r="K13" s="159"/>
      <c r="L13" s="1140"/>
      <c r="M13" s="1140"/>
      <c r="N13" s="1140"/>
      <c r="O13" s="1140"/>
      <c r="P13" s="217"/>
      <c r="Q13" s="217"/>
      <c r="R13" s="217"/>
      <c r="S13" s="217"/>
      <c r="T13" s="217"/>
    </row>
    <row r="14" spans="1:20" ht="12.75" customHeight="1">
      <c r="A14" s="1137"/>
      <c r="B14" s="1137"/>
      <c r="C14" s="1138"/>
      <c r="D14" s="1133"/>
      <c r="E14" s="1134"/>
      <c r="F14" s="1133"/>
      <c r="G14" s="1134"/>
      <c r="H14" s="1135">
        <f t="shared" si="0"/>
        <v>0</v>
      </c>
      <c r="I14" s="1136"/>
      <c r="J14" s="14">
        <f t="shared" ref="J14:J45" si="1">J13+H14</f>
        <v>0</v>
      </c>
      <c r="K14" s="159"/>
      <c r="L14" s="1140"/>
      <c r="M14" s="1140"/>
      <c r="N14" s="1140"/>
      <c r="O14" s="1140"/>
      <c r="P14" s="217"/>
      <c r="Q14" s="217"/>
      <c r="R14" s="217"/>
      <c r="S14" s="217"/>
      <c r="T14" s="217"/>
    </row>
    <row r="15" spans="1:20" ht="12.75" customHeight="1">
      <c r="A15" s="1137"/>
      <c r="B15" s="1137"/>
      <c r="C15" s="1138"/>
      <c r="D15" s="1133"/>
      <c r="E15" s="1134"/>
      <c r="F15" s="1133"/>
      <c r="G15" s="1134"/>
      <c r="H15" s="1135">
        <f t="shared" si="0"/>
        <v>0</v>
      </c>
      <c r="I15" s="1136"/>
      <c r="J15" s="14">
        <f t="shared" si="1"/>
        <v>0</v>
      </c>
      <c r="K15" s="159"/>
      <c r="L15" s="1140"/>
      <c r="M15" s="1140"/>
      <c r="N15" s="1140"/>
      <c r="O15" s="1140"/>
      <c r="P15" s="217"/>
      <c r="Q15" s="217"/>
      <c r="R15" s="217"/>
      <c r="S15" s="217"/>
      <c r="T15" s="217"/>
    </row>
    <row r="16" spans="1:20" ht="12.75" customHeight="1">
      <c r="A16" s="1137"/>
      <c r="B16" s="1137"/>
      <c r="C16" s="1138"/>
      <c r="D16" s="1133"/>
      <c r="E16" s="1134"/>
      <c r="F16" s="1133"/>
      <c r="G16" s="1134"/>
      <c r="H16" s="1135">
        <f t="shared" si="0"/>
        <v>0</v>
      </c>
      <c r="I16" s="1136"/>
      <c r="J16" s="14">
        <f t="shared" si="1"/>
        <v>0</v>
      </c>
      <c r="K16" s="159"/>
      <c r="L16" s="1140"/>
      <c r="M16" s="1140"/>
      <c r="N16" s="1140"/>
      <c r="O16" s="1140"/>
      <c r="P16" s="217"/>
      <c r="Q16" s="217"/>
      <c r="R16" s="217"/>
      <c r="S16" s="217"/>
      <c r="T16" s="217"/>
    </row>
    <row r="17" spans="1:20" ht="15.75" hidden="1" customHeight="1">
      <c r="A17" s="1137"/>
      <c r="B17" s="1137"/>
      <c r="C17" s="1138"/>
      <c r="D17" s="1133"/>
      <c r="E17" s="1134"/>
      <c r="F17" s="1133"/>
      <c r="G17" s="1134"/>
      <c r="H17" s="1135">
        <f t="shared" si="0"/>
        <v>0</v>
      </c>
      <c r="I17" s="1136"/>
      <c r="J17" s="14">
        <f t="shared" si="1"/>
        <v>0</v>
      </c>
      <c r="K17" s="159"/>
      <c r="L17" s="1140"/>
      <c r="M17" s="1140"/>
      <c r="N17" s="1140"/>
      <c r="O17" s="1140"/>
      <c r="P17" s="170"/>
      <c r="Q17" s="170"/>
      <c r="R17" s="170"/>
      <c r="S17" s="170"/>
      <c r="T17" s="170"/>
    </row>
    <row r="18" spans="1:20" ht="15.75" hidden="1" customHeight="1">
      <c r="A18" s="1137"/>
      <c r="B18" s="1137"/>
      <c r="C18" s="1138"/>
      <c r="D18" s="1133"/>
      <c r="E18" s="1134"/>
      <c r="F18" s="1133"/>
      <c r="G18" s="1134"/>
      <c r="H18" s="1135">
        <f t="shared" si="0"/>
        <v>0</v>
      </c>
      <c r="I18" s="1136"/>
      <c r="J18" s="14">
        <f t="shared" si="1"/>
        <v>0</v>
      </c>
      <c r="K18" s="159"/>
      <c r="L18" s="1140"/>
      <c r="M18" s="1140"/>
      <c r="N18" s="1140"/>
      <c r="O18" s="1140"/>
      <c r="P18" s="170"/>
      <c r="Q18" s="170"/>
      <c r="R18" s="170"/>
      <c r="S18" s="170"/>
      <c r="T18" s="170"/>
    </row>
    <row r="19" spans="1:20" ht="15.75" hidden="1" customHeight="1">
      <c r="A19" s="1137"/>
      <c r="B19" s="1137"/>
      <c r="C19" s="1138"/>
      <c r="D19" s="1133"/>
      <c r="E19" s="1134"/>
      <c r="F19" s="1133"/>
      <c r="G19" s="1134"/>
      <c r="H19" s="1135">
        <f t="shared" si="0"/>
        <v>0</v>
      </c>
      <c r="I19" s="1136"/>
      <c r="J19" s="14">
        <f t="shared" si="1"/>
        <v>0</v>
      </c>
      <c r="K19" s="159"/>
      <c r="L19" s="1140"/>
      <c r="M19" s="1140"/>
      <c r="N19" s="1140"/>
      <c r="O19" s="1140"/>
      <c r="P19" s="170"/>
      <c r="Q19" s="170"/>
      <c r="R19" s="170"/>
      <c r="S19" s="170"/>
      <c r="T19" s="170"/>
    </row>
    <row r="20" spans="1:20" ht="15.75" hidden="1" customHeight="1">
      <c r="A20" s="1137"/>
      <c r="B20" s="1137"/>
      <c r="C20" s="1138"/>
      <c r="D20" s="1133"/>
      <c r="E20" s="1134"/>
      <c r="F20" s="1133"/>
      <c r="G20" s="1134"/>
      <c r="H20" s="1135">
        <f t="shared" si="0"/>
        <v>0</v>
      </c>
      <c r="I20" s="1136"/>
      <c r="J20" s="14">
        <f t="shared" si="1"/>
        <v>0</v>
      </c>
      <c r="K20" s="159"/>
      <c r="L20" s="1140"/>
      <c r="M20" s="1140"/>
      <c r="N20" s="1140"/>
      <c r="O20" s="1140"/>
      <c r="P20" s="170"/>
      <c r="Q20" s="170"/>
      <c r="R20" s="170"/>
      <c r="S20" s="170"/>
      <c r="T20" s="170"/>
    </row>
    <row r="21" spans="1:20" ht="15.75" hidden="1" customHeight="1">
      <c r="A21" s="1137"/>
      <c r="B21" s="1137"/>
      <c r="C21" s="1138"/>
      <c r="D21" s="1133"/>
      <c r="E21" s="1134"/>
      <c r="F21" s="1133"/>
      <c r="G21" s="1134"/>
      <c r="H21" s="1135">
        <f t="shared" si="0"/>
        <v>0</v>
      </c>
      <c r="I21" s="1136"/>
      <c r="J21" s="14">
        <f t="shared" si="1"/>
        <v>0</v>
      </c>
      <c r="K21" s="159"/>
      <c r="L21" s="1140"/>
      <c r="M21" s="1140"/>
      <c r="N21" s="1140"/>
      <c r="O21" s="1140"/>
      <c r="P21" s="170"/>
      <c r="Q21" s="170"/>
      <c r="R21" s="170"/>
      <c r="S21" s="170"/>
      <c r="T21" s="170"/>
    </row>
    <row r="22" spans="1:20" ht="15.75" hidden="1" customHeight="1">
      <c r="A22" s="1137"/>
      <c r="B22" s="1137"/>
      <c r="C22" s="1138"/>
      <c r="D22" s="1133"/>
      <c r="E22" s="1134"/>
      <c r="F22" s="1133"/>
      <c r="G22" s="1134"/>
      <c r="H22" s="1135">
        <f t="shared" si="0"/>
        <v>0</v>
      </c>
      <c r="I22" s="1136"/>
      <c r="J22" s="14">
        <f t="shared" si="1"/>
        <v>0</v>
      </c>
      <c r="K22" s="159"/>
      <c r="L22" s="1140"/>
      <c r="M22" s="1140"/>
      <c r="N22" s="1140"/>
      <c r="O22" s="1140"/>
      <c r="P22" s="170"/>
      <c r="Q22" s="170"/>
      <c r="R22" s="170"/>
      <c r="S22" s="170"/>
      <c r="T22" s="170"/>
    </row>
    <row r="23" spans="1:20" ht="15.75" hidden="1" customHeight="1">
      <c r="A23" s="1137"/>
      <c r="B23" s="1137"/>
      <c r="C23" s="1138"/>
      <c r="D23" s="1133"/>
      <c r="E23" s="1134"/>
      <c r="F23" s="1133"/>
      <c r="G23" s="1134"/>
      <c r="H23" s="1135">
        <f t="shared" si="0"/>
        <v>0</v>
      </c>
      <c r="I23" s="1136"/>
      <c r="J23" s="14">
        <f t="shared" si="1"/>
        <v>0</v>
      </c>
      <c r="K23" s="159"/>
      <c r="L23" s="1140"/>
      <c r="M23" s="1140"/>
      <c r="N23" s="1140"/>
      <c r="O23" s="1140"/>
      <c r="P23" s="170"/>
      <c r="Q23" s="170"/>
      <c r="R23" s="170"/>
      <c r="S23" s="170"/>
      <c r="T23" s="170"/>
    </row>
    <row r="24" spans="1:20" ht="15.75" hidden="1" customHeight="1">
      <c r="A24" s="1137"/>
      <c r="B24" s="1137"/>
      <c r="C24" s="1138"/>
      <c r="D24" s="1133"/>
      <c r="E24" s="1134"/>
      <c r="F24" s="1133"/>
      <c r="G24" s="1134"/>
      <c r="H24" s="1135">
        <f t="shared" si="0"/>
        <v>0</v>
      </c>
      <c r="I24" s="1136"/>
      <c r="J24" s="14">
        <f t="shared" si="1"/>
        <v>0</v>
      </c>
      <c r="K24" s="159"/>
      <c r="L24" s="1140"/>
      <c r="M24" s="1140"/>
      <c r="N24" s="1140"/>
      <c r="O24" s="1140"/>
      <c r="P24" s="170"/>
      <c r="Q24" s="170"/>
      <c r="R24" s="170"/>
      <c r="S24" s="170"/>
      <c r="T24" s="170"/>
    </row>
    <row r="25" spans="1:20" ht="15.75" hidden="1" customHeight="1">
      <c r="A25" s="1137"/>
      <c r="B25" s="1137"/>
      <c r="C25" s="1138"/>
      <c r="D25" s="1133"/>
      <c r="E25" s="1134"/>
      <c r="F25" s="1133"/>
      <c r="G25" s="1134"/>
      <c r="H25" s="1135">
        <f t="shared" si="0"/>
        <v>0</v>
      </c>
      <c r="I25" s="1136"/>
      <c r="J25" s="14">
        <f t="shared" si="1"/>
        <v>0</v>
      </c>
      <c r="K25" s="159"/>
      <c r="L25" s="1140"/>
      <c r="M25" s="1140"/>
      <c r="N25" s="1140"/>
      <c r="O25" s="1140"/>
      <c r="P25" s="170"/>
      <c r="Q25" s="170"/>
      <c r="R25" s="170"/>
      <c r="S25" s="170"/>
      <c r="T25" s="170"/>
    </row>
    <row r="26" spans="1:20" ht="15.75" hidden="1" customHeight="1">
      <c r="A26" s="1137"/>
      <c r="B26" s="1137"/>
      <c r="C26" s="1138"/>
      <c r="D26" s="1133"/>
      <c r="E26" s="1134"/>
      <c r="F26" s="1133"/>
      <c r="G26" s="1134"/>
      <c r="H26" s="1135">
        <f t="shared" si="0"/>
        <v>0</v>
      </c>
      <c r="I26" s="1136"/>
      <c r="J26" s="14">
        <f t="shared" si="1"/>
        <v>0</v>
      </c>
      <c r="K26" s="159"/>
      <c r="L26" s="1140"/>
      <c r="M26" s="1140"/>
      <c r="N26" s="1140"/>
      <c r="O26" s="1140"/>
      <c r="P26" s="170"/>
      <c r="Q26" s="170"/>
      <c r="R26" s="170"/>
      <c r="S26" s="170"/>
      <c r="T26" s="170"/>
    </row>
    <row r="27" spans="1:20" ht="15.75" hidden="1" customHeight="1">
      <c r="A27" s="1137"/>
      <c r="B27" s="1137"/>
      <c r="C27" s="1138"/>
      <c r="D27" s="1133"/>
      <c r="E27" s="1134"/>
      <c r="F27" s="1133"/>
      <c r="G27" s="1134"/>
      <c r="H27" s="1135">
        <f t="shared" si="0"/>
        <v>0</v>
      </c>
      <c r="I27" s="1136"/>
      <c r="J27" s="14">
        <f t="shared" si="1"/>
        <v>0</v>
      </c>
      <c r="K27" s="159"/>
      <c r="L27" s="1140"/>
      <c r="M27" s="1140"/>
      <c r="N27" s="1140"/>
      <c r="O27" s="1140"/>
      <c r="P27" s="170"/>
      <c r="Q27" s="170"/>
      <c r="R27" s="170"/>
      <c r="S27" s="170"/>
      <c r="T27" s="170"/>
    </row>
    <row r="28" spans="1:20" ht="15.75" hidden="1" customHeight="1">
      <c r="A28" s="1137"/>
      <c r="B28" s="1137"/>
      <c r="C28" s="1138"/>
      <c r="D28" s="1133"/>
      <c r="E28" s="1134"/>
      <c r="F28" s="1133"/>
      <c r="G28" s="1134"/>
      <c r="H28" s="1135">
        <f t="shared" si="0"/>
        <v>0</v>
      </c>
      <c r="I28" s="1136"/>
      <c r="J28" s="14">
        <f t="shared" si="1"/>
        <v>0</v>
      </c>
      <c r="K28" s="159"/>
      <c r="L28" s="1140"/>
      <c r="M28" s="1140"/>
      <c r="N28" s="1140"/>
      <c r="O28" s="1140"/>
      <c r="P28" s="170"/>
      <c r="Q28" s="170"/>
      <c r="R28" s="170"/>
      <c r="S28" s="170"/>
      <c r="T28" s="170"/>
    </row>
    <row r="29" spans="1:20" ht="15.75" hidden="1" customHeight="1">
      <c r="A29" s="1137"/>
      <c r="B29" s="1137"/>
      <c r="C29" s="1138"/>
      <c r="D29" s="1133"/>
      <c r="E29" s="1134"/>
      <c r="F29" s="1133"/>
      <c r="G29" s="1134"/>
      <c r="H29" s="1135">
        <f t="shared" si="0"/>
        <v>0</v>
      </c>
      <c r="I29" s="1136"/>
      <c r="J29" s="14">
        <f t="shared" si="1"/>
        <v>0</v>
      </c>
      <c r="K29" s="159"/>
      <c r="L29" s="1140"/>
      <c r="M29" s="1140"/>
      <c r="N29" s="1140"/>
      <c r="O29" s="1140"/>
      <c r="P29" s="170"/>
      <c r="Q29" s="170"/>
      <c r="R29" s="170"/>
      <c r="S29" s="170"/>
      <c r="T29" s="170"/>
    </row>
    <row r="30" spans="1:20" ht="15.75" hidden="1" customHeight="1">
      <c r="A30" s="1137"/>
      <c r="B30" s="1137"/>
      <c r="C30" s="1138"/>
      <c r="D30" s="1133"/>
      <c r="E30" s="1134"/>
      <c r="F30" s="1133"/>
      <c r="G30" s="1134"/>
      <c r="H30" s="1135">
        <f t="shared" si="0"/>
        <v>0</v>
      </c>
      <c r="I30" s="1136"/>
      <c r="J30" s="14">
        <f t="shared" si="1"/>
        <v>0</v>
      </c>
      <c r="K30" s="159"/>
      <c r="L30" s="1140"/>
      <c r="M30" s="1140"/>
      <c r="N30" s="1140"/>
      <c r="O30" s="1140"/>
      <c r="P30" s="170"/>
      <c r="Q30" s="170"/>
      <c r="R30" s="170"/>
      <c r="S30" s="170"/>
      <c r="T30" s="170"/>
    </row>
    <row r="31" spans="1:20" ht="15.75" hidden="1" customHeight="1">
      <c r="A31" s="1137"/>
      <c r="B31" s="1137"/>
      <c r="C31" s="1138"/>
      <c r="D31" s="1133"/>
      <c r="E31" s="1134"/>
      <c r="F31" s="1133"/>
      <c r="G31" s="1134"/>
      <c r="H31" s="1135">
        <f t="shared" si="0"/>
        <v>0</v>
      </c>
      <c r="I31" s="1136"/>
      <c r="J31" s="14">
        <f t="shared" si="1"/>
        <v>0</v>
      </c>
      <c r="K31" s="159"/>
      <c r="L31" s="1140"/>
      <c r="M31" s="1140"/>
      <c r="N31" s="1140"/>
      <c r="O31" s="1140"/>
      <c r="P31" s="170"/>
      <c r="Q31" s="170"/>
      <c r="R31" s="170"/>
      <c r="S31" s="170"/>
      <c r="T31" s="170"/>
    </row>
    <row r="32" spans="1:20" ht="15.75" hidden="1" customHeight="1">
      <c r="A32" s="1137"/>
      <c r="B32" s="1137"/>
      <c r="C32" s="1138"/>
      <c r="D32" s="1133"/>
      <c r="E32" s="1134"/>
      <c r="F32" s="1133"/>
      <c r="G32" s="1134"/>
      <c r="H32" s="1135">
        <f t="shared" si="0"/>
        <v>0</v>
      </c>
      <c r="I32" s="1136"/>
      <c r="J32" s="14">
        <f t="shared" si="1"/>
        <v>0</v>
      </c>
      <c r="K32" s="159"/>
      <c r="L32" s="1140"/>
      <c r="M32" s="1140"/>
      <c r="N32" s="1140"/>
      <c r="O32" s="1140"/>
      <c r="P32" s="170"/>
      <c r="Q32" s="170"/>
      <c r="R32" s="170"/>
      <c r="S32" s="170"/>
      <c r="T32" s="170"/>
    </row>
    <row r="33" spans="1:20" ht="15.75" hidden="1" customHeight="1">
      <c r="A33" s="1137"/>
      <c r="B33" s="1137"/>
      <c r="C33" s="1138"/>
      <c r="D33" s="1133"/>
      <c r="E33" s="1134"/>
      <c r="F33" s="1133"/>
      <c r="G33" s="1134"/>
      <c r="H33" s="1135">
        <f t="shared" si="0"/>
        <v>0</v>
      </c>
      <c r="I33" s="1136"/>
      <c r="J33" s="14">
        <f t="shared" si="1"/>
        <v>0</v>
      </c>
      <c r="K33" s="159"/>
      <c r="L33" s="1140"/>
      <c r="M33" s="1140"/>
      <c r="N33" s="1140"/>
      <c r="O33" s="1140"/>
      <c r="P33" s="170"/>
      <c r="Q33" s="170"/>
      <c r="R33" s="170"/>
      <c r="S33" s="170"/>
      <c r="T33" s="170"/>
    </row>
    <row r="34" spans="1:20" ht="15.75" hidden="1" customHeight="1">
      <c r="A34" s="1137"/>
      <c r="B34" s="1137"/>
      <c r="C34" s="1138"/>
      <c r="D34" s="1133"/>
      <c r="E34" s="1134"/>
      <c r="F34" s="1133"/>
      <c r="G34" s="1134"/>
      <c r="H34" s="1135">
        <f t="shared" si="0"/>
        <v>0</v>
      </c>
      <c r="I34" s="1136"/>
      <c r="J34" s="14">
        <f t="shared" si="1"/>
        <v>0</v>
      </c>
      <c r="K34" s="159"/>
      <c r="L34" s="1140"/>
      <c r="M34" s="1140"/>
      <c r="N34" s="1140"/>
      <c r="O34" s="1140"/>
      <c r="P34" s="170"/>
      <c r="Q34" s="170"/>
      <c r="R34" s="170"/>
      <c r="S34" s="170"/>
      <c r="T34" s="170"/>
    </row>
    <row r="35" spans="1:20" ht="15.75" hidden="1" customHeight="1">
      <c r="A35" s="1137"/>
      <c r="B35" s="1137"/>
      <c r="C35" s="1138"/>
      <c r="D35" s="1133"/>
      <c r="E35" s="1134"/>
      <c r="F35" s="1133"/>
      <c r="G35" s="1134"/>
      <c r="H35" s="1135">
        <f t="shared" si="0"/>
        <v>0</v>
      </c>
      <c r="I35" s="1136"/>
      <c r="J35" s="14">
        <f t="shared" si="1"/>
        <v>0</v>
      </c>
      <c r="K35" s="159"/>
      <c r="L35" s="1140"/>
      <c r="M35" s="1140"/>
      <c r="N35" s="1140"/>
      <c r="O35" s="1140"/>
      <c r="P35" s="170"/>
      <c r="Q35" s="170"/>
      <c r="R35" s="170"/>
      <c r="S35" s="170"/>
      <c r="T35" s="170"/>
    </row>
    <row r="36" spans="1:20" ht="15.75" hidden="1" customHeight="1">
      <c r="A36" s="1137"/>
      <c r="B36" s="1137"/>
      <c r="C36" s="1138"/>
      <c r="D36" s="1133"/>
      <c r="E36" s="1134"/>
      <c r="F36" s="1133"/>
      <c r="G36" s="1134"/>
      <c r="H36" s="1135">
        <f t="shared" si="0"/>
        <v>0</v>
      </c>
      <c r="I36" s="1136"/>
      <c r="J36" s="14">
        <f t="shared" si="1"/>
        <v>0</v>
      </c>
      <c r="K36" s="159"/>
      <c r="L36" s="1140"/>
      <c r="M36" s="1140"/>
      <c r="N36" s="1140"/>
      <c r="O36" s="1140"/>
      <c r="P36" s="170"/>
      <c r="Q36" s="170"/>
      <c r="R36" s="170"/>
      <c r="S36" s="170"/>
      <c r="T36" s="170"/>
    </row>
    <row r="37" spans="1:20" ht="15.75" hidden="1" customHeight="1">
      <c r="A37" s="1137"/>
      <c r="B37" s="1137"/>
      <c r="C37" s="1138"/>
      <c r="D37" s="1133"/>
      <c r="E37" s="1134"/>
      <c r="F37" s="1133"/>
      <c r="G37" s="1134"/>
      <c r="H37" s="1135">
        <f t="shared" si="0"/>
        <v>0</v>
      </c>
      <c r="I37" s="1136"/>
      <c r="J37" s="14">
        <f t="shared" si="1"/>
        <v>0</v>
      </c>
      <c r="K37" s="159"/>
      <c r="L37" s="1140"/>
      <c r="M37" s="1140"/>
      <c r="N37" s="1140"/>
      <c r="O37" s="1140"/>
      <c r="P37" s="170"/>
      <c r="Q37" s="170"/>
      <c r="R37" s="170"/>
      <c r="S37" s="170"/>
      <c r="T37" s="170"/>
    </row>
    <row r="38" spans="1:20" ht="15.75" hidden="1" customHeight="1">
      <c r="A38" s="1137"/>
      <c r="B38" s="1137"/>
      <c r="C38" s="1138"/>
      <c r="D38" s="1133"/>
      <c r="E38" s="1134"/>
      <c r="F38" s="1133"/>
      <c r="G38" s="1134"/>
      <c r="H38" s="1135">
        <f t="shared" si="0"/>
        <v>0</v>
      </c>
      <c r="I38" s="1136"/>
      <c r="J38" s="14">
        <f t="shared" si="1"/>
        <v>0</v>
      </c>
      <c r="K38" s="159"/>
      <c r="L38" s="1140"/>
      <c r="M38" s="1140"/>
      <c r="N38" s="1140"/>
      <c r="O38" s="1140"/>
      <c r="P38" s="170"/>
      <c r="Q38" s="170"/>
      <c r="R38" s="170"/>
      <c r="S38" s="170"/>
      <c r="T38" s="170"/>
    </row>
    <row r="39" spans="1:20" ht="15.75" hidden="1" customHeight="1">
      <c r="A39" s="1137"/>
      <c r="B39" s="1137"/>
      <c r="C39" s="1138"/>
      <c r="D39" s="1133"/>
      <c r="E39" s="1134"/>
      <c r="F39" s="1133"/>
      <c r="G39" s="1134"/>
      <c r="H39" s="1135">
        <f t="shared" si="0"/>
        <v>0</v>
      </c>
      <c r="I39" s="1136"/>
      <c r="J39" s="14">
        <f t="shared" si="1"/>
        <v>0</v>
      </c>
      <c r="K39" s="159"/>
      <c r="L39" s="1140"/>
      <c r="M39" s="1140"/>
      <c r="N39" s="1140"/>
      <c r="O39" s="1140"/>
      <c r="P39" s="170"/>
      <c r="Q39" s="170"/>
      <c r="R39" s="170"/>
      <c r="S39" s="170"/>
      <c r="T39" s="170"/>
    </row>
    <row r="40" spans="1:20" ht="15.75" hidden="1" customHeight="1">
      <c r="A40" s="1137"/>
      <c r="B40" s="1137"/>
      <c r="C40" s="1138"/>
      <c r="D40" s="1133"/>
      <c r="E40" s="1134"/>
      <c r="F40" s="1133"/>
      <c r="G40" s="1134"/>
      <c r="H40" s="1135">
        <f t="shared" si="0"/>
        <v>0</v>
      </c>
      <c r="I40" s="1136"/>
      <c r="J40" s="14">
        <f t="shared" si="1"/>
        <v>0</v>
      </c>
      <c r="K40" s="159"/>
      <c r="L40" s="1140"/>
      <c r="M40" s="1140"/>
      <c r="N40" s="1140"/>
      <c r="O40" s="1140"/>
      <c r="P40" s="170"/>
      <c r="Q40" s="170"/>
      <c r="R40" s="170"/>
      <c r="S40" s="170"/>
      <c r="T40" s="170"/>
    </row>
    <row r="41" spans="1:20" ht="15.75" hidden="1" customHeight="1">
      <c r="A41" s="1137"/>
      <c r="B41" s="1137"/>
      <c r="C41" s="1138"/>
      <c r="D41" s="1133"/>
      <c r="E41" s="1134"/>
      <c r="F41" s="1133"/>
      <c r="G41" s="1134"/>
      <c r="H41" s="1135">
        <f t="shared" si="0"/>
        <v>0</v>
      </c>
      <c r="I41" s="1136"/>
      <c r="J41" s="14">
        <f t="shared" si="1"/>
        <v>0</v>
      </c>
      <c r="K41" s="159"/>
      <c r="L41" s="1140"/>
      <c r="M41" s="1140"/>
      <c r="N41" s="1140"/>
      <c r="O41" s="1140"/>
      <c r="P41" s="170"/>
      <c r="Q41" s="170"/>
      <c r="R41" s="170"/>
      <c r="S41" s="170"/>
      <c r="T41" s="170"/>
    </row>
    <row r="42" spans="1:20" ht="15.75" hidden="1" customHeight="1">
      <c r="A42" s="1137"/>
      <c r="B42" s="1137"/>
      <c r="C42" s="1138"/>
      <c r="D42" s="1133"/>
      <c r="E42" s="1134"/>
      <c r="F42" s="1133"/>
      <c r="G42" s="1134"/>
      <c r="H42" s="1135">
        <f t="shared" si="0"/>
        <v>0</v>
      </c>
      <c r="I42" s="1136"/>
      <c r="J42" s="14">
        <f t="shared" si="1"/>
        <v>0</v>
      </c>
      <c r="K42" s="159"/>
      <c r="L42" s="1140"/>
      <c r="M42" s="1140"/>
      <c r="N42" s="1140"/>
      <c r="O42" s="1140"/>
      <c r="P42" s="170"/>
      <c r="Q42" s="170"/>
      <c r="R42" s="170"/>
      <c r="S42" s="170"/>
      <c r="T42" s="170"/>
    </row>
    <row r="43" spans="1:20" ht="15.75" hidden="1" customHeight="1">
      <c r="A43" s="1137"/>
      <c r="B43" s="1137"/>
      <c r="C43" s="1138"/>
      <c r="D43" s="1133"/>
      <c r="E43" s="1134"/>
      <c r="F43" s="1133"/>
      <c r="G43" s="1134"/>
      <c r="H43" s="1135">
        <f t="shared" si="0"/>
        <v>0</v>
      </c>
      <c r="I43" s="1136"/>
      <c r="J43" s="14">
        <f t="shared" si="1"/>
        <v>0</v>
      </c>
      <c r="K43" s="159"/>
      <c r="L43" s="1140"/>
      <c r="M43" s="1140"/>
      <c r="N43" s="1140"/>
      <c r="O43" s="1140"/>
      <c r="P43" s="170"/>
      <c r="Q43" s="170"/>
      <c r="R43" s="170"/>
      <c r="S43" s="170"/>
      <c r="T43" s="170"/>
    </row>
    <row r="44" spans="1:20" ht="15.75" hidden="1" customHeight="1">
      <c r="A44" s="1137"/>
      <c r="B44" s="1137"/>
      <c r="C44" s="1138"/>
      <c r="D44" s="1133"/>
      <c r="E44" s="1134"/>
      <c r="F44" s="1133"/>
      <c r="G44" s="1134"/>
      <c r="H44" s="1135">
        <f t="shared" si="0"/>
        <v>0</v>
      </c>
      <c r="I44" s="1136"/>
      <c r="J44" s="14">
        <f t="shared" si="1"/>
        <v>0</v>
      </c>
      <c r="K44" s="159"/>
      <c r="L44" s="1140"/>
      <c r="M44" s="1140"/>
      <c r="N44" s="1140"/>
      <c r="O44" s="1140"/>
      <c r="P44" s="170"/>
      <c r="Q44" s="170"/>
      <c r="R44" s="170"/>
      <c r="S44" s="170"/>
      <c r="T44" s="170"/>
    </row>
    <row r="45" spans="1:20" ht="15.75" hidden="1" customHeight="1">
      <c r="A45" s="1137"/>
      <c r="B45" s="1137"/>
      <c r="C45" s="1138"/>
      <c r="D45" s="1133"/>
      <c r="E45" s="1134"/>
      <c r="F45" s="1133"/>
      <c r="G45" s="1134"/>
      <c r="H45" s="1135">
        <f t="shared" ref="H45:H76" si="2">D45-F45</f>
        <v>0</v>
      </c>
      <c r="I45" s="1136"/>
      <c r="J45" s="14">
        <f t="shared" si="1"/>
        <v>0</v>
      </c>
      <c r="K45" s="159"/>
      <c r="L45" s="1140"/>
      <c r="M45" s="1140"/>
      <c r="N45" s="1140"/>
      <c r="O45" s="1140"/>
      <c r="P45" s="170"/>
      <c r="Q45" s="170"/>
      <c r="R45" s="170"/>
      <c r="S45" s="170"/>
      <c r="T45" s="170"/>
    </row>
    <row r="46" spans="1:20" ht="15.75" hidden="1" customHeight="1">
      <c r="A46" s="1137"/>
      <c r="B46" s="1137"/>
      <c r="C46" s="1138"/>
      <c r="D46" s="1133"/>
      <c r="E46" s="1134"/>
      <c r="F46" s="1133"/>
      <c r="G46" s="1134"/>
      <c r="H46" s="1135">
        <f t="shared" si="2"/>
        <v>0</v>
      </c>
      <c r="I46" s="1136"/>
      <c r="J46" s="14">
        <f t="shared" ref="J46:J77" si="3">J45+H46</f>
        <v>0</v>
      </c>
      <c r="K46" s="159"/>
      <c r="L46" s="1140"/>
      <c r="M46" s="1140"/>
      <c r="N46" s="1140"/>
      <c r="O46" s="1140"/>
      <c r="P46" s="170"/>
      <c r="Q46" s="170"/>
      <c r="R46" s="170"/>
      <c r="S46" s="170"/>
      <c r="T46" s="170"/>
    </row>
    <row r="47" spans="1:20" ht="15.75" hidden="1" customHeight="1">
      <c r="A47" s="1137"/>
      <c r="B47" s="1137"/>
      <c r="C47" s="1138"/>
      <c r="D47" s="1133"/>
      <c r="E47" s="1134"/>
      <c r="F47" s="1133"/>
      <c r="G47" s="1134"/>
      <c r="H47" s="1135">
        <f t="shared" si="2"/>
        <v>0</v>
      </c>
      <c r="I47" s="1136"/>
      <c r="J47" s="14">
        <f t="shared" si="3"/>
        <v>0</v>
      </c>
      <c r="K47" s="159"/>
      <c r="L47" s="1140"/>
      <c r="M47" s="1140"/>
      <c r="N47" s="1140"/>
      <c r="O47" s="1140"/>
      <c r="P47" s="170"/>
      <c r="Q47" s="170"/>
      <c r="R47" s="170"/>
      <c r="S47" s="170"/>
      <c r="T47" s="170"/>
    </row>
    <row r="48" spans="1:20" ht="15.75" hidden="1" customHeight="1">
      <c r="A48" s="1137"/>
      <c r="B48" s="1137"/>
      <c r="C48" s="1138"/>
      <c r="D48" s="1133"/>
      <c r="E48" s="1134"/>
      <c r="F48" s="1133"/>
      <c r="G48" s="1134"/>
      <c r="H48" s="1135">
        <f t="shared" si="2"/>
        <v>0</v>
      </c>
      <c r="I48" s="1136"/>
      <c r="J48" s="14">
        <f t="shared" si="3"/>
        <v>0</v>
      </c>
      <c r="K48" s="159"/>
      <c r="L48" s="1140"/>
      <c r="M48" s="1140"/>
      <c r="N48" s="1140"/>
      <c r="O48" s="1140"/>
      <c r="P48" s="170"/>
      <c r="Q48" s="170"/>
      <c r="R48" s="170"/>
      <c r="S48" s="170"/>
      <c r="T48" s="170"/>
    </row>
    <row r="49" spans="1:20" ht="15.75" hidden="1" customHeight="1">
      <c r="A49" s="1137"/>
      <c r="B49" s="1137"/>
      <c r="C49" s="1138"/>
      <c r="D49" s="1133"/>
      <c r="E49" s="1134"/>
      <c r="F49" s="1133"/>
      <c r="G49" s="1134"/>
      <c r="H49" s="1135">
        <f t="shared" si="2"/>
        <v>0</v>
      </c>
      <c r="I49" s="1136"/>
      <c r="J49" s="14">
        <f t="shared" si="3"/>
        <v>0</v>
      </c>
      <c r="K49" s="159"/>
      <c r="L49" s="1140"/>
      <c r="M49" s="1140"/>
      <c r="N49" s="1140"/>
      <c r="O49" s="1140"/>
      <c r="P49" s="170"/>
      <c r="Q49" s="170"/>
      <c r="R49" s="170"/>
      <c r="S49" s="170"/>
      <c r="T49" s="170"/>
    </row>
    <row r="50" spans="1:20" ht="15.75" hidden="1" customHeight="1">
      <c r="A50" s="1137"/>
      <c r="B50" s="1137"/>
      <c r="C50" s="1138"/>
      <c r="D50" s="1133"/>
      <c r="E50" s="1134"/>
      <c r="F50" s="1133"/>
      <c r="G50" s="1134"/>
      <c r="H50" s="1135">
        <f t="shared" si="2"/>
        <v>0</v>
      </c>
      <c r="I50" s="1136"/>
      <c r="J50" s="14">
        <f t="shared" si="3"/>
        <v>0</v>
      </c>
      <c r="K50" s="159"/>
      <c r="L50" s="1140"/>
      <c r="M50" s="1140"/>
      <c r="N50" s="1140"/>
      <c r="O50" s="1140"/>
      <c r="P50" s="170"/>
      <c r="Q50" s="170"/>
      <c r="R50" s="170"/>
      <c r="S50" s="170"/>
      <c r="T50" s="170"/>
    </row>
    <row r="51" spans="1:20" ht="15.75" hidden="1" customHeight="1">
      <c r="A51" s="1137"/>
      <c r="B51" s="1137"/>
      <c r="C51" s="1138"/>
      <c r="D51" s="1133"/>
      <c r="E51" s="1134"/>
      <c r="F51" s="1133"/>
      <c r="G51" s="1134"/>
      <c r="H51" s="1135">
        <f t="shared" si="2"/>
        <v>0</v>
      </c>
      <c r="I51" s="1136"/>
      <c r="J51" s="14">
        <f t="shared" si="3"/>
        <v>0</v>
      </c>
      <c r="K51" s="159"/>
      <c r="L51" s="1140"/>
      <c r="M51" s="1140"/>
      <c r="N51" s="1140"/>
      <c r="O51" s="1140"/>
      <c r="P51" s="170"/>
      <c r="Q51" s="170"/>
      <c r="R51" s="170"/>
      <c r="S51" s="170"/>
      <c r="T51" s="170"/>
    </row>
    <row r="52" spans="1:20" ht="15.75" hidden="1" customHeight="1">
      <c r="A52" s="1137"/>
      <c r="B52" s="1137"/>
      <c r="C52" s="1138"/>
      <c r="D52" s="1133"/>
      <c r="E52" s="1134"/>
      <c r="F52" s="1133"/>
      <c r="G52" s="1134"/>
      <c r="H52" s="1135">
        <f t="shared" si="2"/>
        <v>0</v>
      </c>
      <c r="I52" s="1136"/>
      <c r="J52" s="14">
        <f t="shared" si="3"/>
        <v>0</v>
      </c>
      <c r="K52" s="159"/>
      <c r="L52" s="1140"/>
      <c r="M52" s="1140"/>
      <c r="N52" s="1140"/>
      <c r="O52" s="1140"/>
      <c r="P52" s="170"/>
      <c r="Q52" s="170"/>
      <c r="R52" s="170"/>
      <c r="S52" s="170"/>
      <c r="T52" s="170"/>
    </row>
    <row r="53" spans="1:20" ht="15.75" hidden="1" customHeight="1">
      <c r="A53" s="1137"/>
      <c r="B53" s="1137"/>
      <c r="C53" s="1138"/>
      <c r="D53" s="1133"/>
      <c r="E53" s="1134"/>
      <c r="F53" s="1133"/>
      <c r="G53" s="1134"/>
      <c r="H53" s="1135">
        <f t="shared" si="2"/>
        <v>0</v>
      </c>
      <c r="I53" s="1136"/>
      <c r="J53" s="14">
        <f t="shared" si="3"/>
        <v>0</v>
      </c>
      <c r="K53" s="159"/>
      <c r="L53" s="1140"/>
      <c r="M53" s="1140"/>
      <c r="N53" s="1140"/>
      <c r="O53" s="1140"/>
      <c r="P53" s="170"/>
      <c r="Q53" s="170"/>
      <c r="R53" s="170"/>
      <c r="S53" s="170"/>
      <c r="T53" s="170"/>
    </row>
    <row r="54" spans="1:20" ht="15.75" hidden="1" customHeight="1">
      <c r="A54" s="1137"/>
      <c r="B54" s="1137"/>
      <c r="C54" s="1138"/>
      <c r="D54" s="1133"/>
      <c r="E54" s="1134"/>
      <c r="F54" s="1133"/>
      <c r="G54" s="1134"/>
      <c r="H54" s="1135">
        <f t="shared" si="2"/>
        <v>0</v>
      </c>
      <c r="I54" s="1136"/>
      <c r="J54" s="14">
        <f t="shared" si="3"/>
        <v>0</v>
      </c>
      <c r="K54" s="159"/>
      <c r="L54" s="1140"/>
      <c r="M54" s="1140"/>
      <c r="N54" s="1140"/>
      <c r="O54" s="1140"/>
      <c r="P54" s="170"/>
      <c r="Q54" s="170"/>
      <c r="R54" s="170"/>
      <c r="S54" s="170"/>
      <c r="T54" s="170"/>
    </row>
    <row r="55" spans="1:20" ht="15.75" hidden="1" customHeight="1">
      <c r="A55" s="1137"/>
      <c r="B55" s="1137"/>
      <c r="C55" s="1138"/>
      <c r="D55" s="1133"/>
      <c r="E55" s="1134"/>
      <c r="F55" s="1133"/>
      <c r="G55" s="1134"/>
      <c r="H55" s="1135">
        <f t="shared" si="2"/>
        <v>0</v>
      </c>
      <c r="I55" s="1136"/>
      <c r="J55" s="14">
        <f t="shared" si="3"/>
        <v>0</v>
      </c>
      <c r="K55" s="159"/>
      <c r="L55" s="1140"/>
      <c r="M55" s="1140"/>
      <c r="N55" s="1140"/>
      <c r="O55" s="1140"/>
      <c r="P55" s="170"/>
      <c r="Q55" s="170"/>
      <c r="R55" s="170"/>
      <c r="S55" s="170"/>
      <c r="T55" s="170"/>
    </row>
    <row r="56" spans="1:20" ht="15.75" hidden="1" customHeight="1">
      <c r="A56" s="1137"/>
      <c r="B56" s="1137"/>
      <c r="C56" s="1138"/>
      <c r="D56" s="1133"/>
      <c r="E56" s="1134"/>
      <c r="F56" s="1133"/>
      <c r="G56" s="1134"/>
      <c r="H56" s="1135">
        <f t="shared" si="2"/>
        <v>0</v>
      </c>
      <c r="I56" s="1136"/>
      <c r="J56" s="14">
        <f t="shared" si="3"/>
        <v>0</v>
      </c>
      <c r="K56" s="159"/>
      <c r="L56" s="1140"/>
      <c r="M56" s="1140"/>
      <c r="N56" s="1140"/>
      <c r="O56" s="1140"/>
      <c r="P56" s="170"/>
      <c r="Q56" s="170"/>
      <c r="R56" s="170"/>
      <c r="S56" s="170"/>
      <c r="T56" s="170"/>
    </row>
    <row r="57" spans="1:20" ht="15.75" hidden="1" customHeight="1">
      <c r="A57" s="1137"/>
      <c r="B57" s="1137"/>
      <c r="C57" s="1138"/>
      <c r="D57" s="1133"/>
      <c r="E57" s="1134"/>
      <c r="F57" s="1133"/>
      <c r="G57" s="1134"/>
      <c r="H57" s="1135">
        <f t="shared" si="2"/>
        <v>0</v>
      </c>
      <c r="I57" s="1136"/>
      <c r="J57" s="14">
        <f t="shared" si="3"/>
        <v>0</v>
      </c>
      <c r="K57" s="159"/>
      <c r="L57" s="1140"/>
      <c r="M57" s="1140"/>
      <c r="N57" s="1140"/>
      <c r="O57" s="1140"/>
      <c r="P57" s="170"/>
      <c r="Q57" s="170"/>
      <c r="R57" s="170"/>
      <c r="S57" s="170"/>
      <c r="T57" s="170"/>
    </row>
    <row r="58" spans="1:20" ht="15.75" hidden="1" customHeight="1">
      <c r="A58" s="1137"/>
      <c r="B58" s="1137"/>
      <c r="C58" s="1138"/>
      <c r="D58" s="1133"/>
      <c r="E58" s="1134"/>
      <c r="F58" s="1133"/>
      <c r="G58" s="1134"/>
      <c r="H58" s="1135">
        <f t="shared" si="2"/>
        <v>0</v>
      </c>
      <c r="I58" s="1136"/>
      <c r="J58" s="14">
        <f t="shared" si="3"/>
        <v>0</v>
      </c>
      <c r="K58" s="159"/>
      <c r="L58" s="1140"/>
      <c r="M58" s="1140"/>
      <c r="N58" s="1140"/>
      <c r="O58" s="1140"/>
      <c r="P58" s="170"/>
      <c r="Q58" s="170"/>
      <c r="R58" s="170"/>
      <c r="S58" s="170"/>
      <c r="T58" s="170"/>
    </row>
    <row r="59" spans="1:20" ht="15.75" hidden="1" customHeight="1">
      <c r="A59" s="1137"/>
      <c r="B59" s="1137"/>
      <c r="C59" s="1138"/>
      <c r="D59" s="1133"/>
      <c r="E59" s="1134"/>
      <c r="F59" s="1133"/>
      <c r="G59" s="1134"/>
      <c r="H59" s="1135">
        <f t="shared" si="2"/>
        <v>0</v>
      </c>
      <c r="I59" s="1136"/>
      <c r="J59" s="14">
        <f t="shared" si="3"/>
        <v>0</v>
      </c>
      <c r="K59" s="159"/>
      <c r="L59" s="1140"/>
      <c r="M59" s="1140"/>
      <c r="N59" s="1140"/>
      <c r="O59" s="1140"/>
      <c r="P59" s="170"/>
      <c r="Q59" s="170"/>
      <c r="R59" s="170"/>
      <c r="S59" s="170"/>
      <c r="T59" s="170"/>
    </row>
    <row r="60" spans="1:20" ht="15.75" hidden="1" customHeight="1">
      <c r="A60" s="1137"/>
      <c r="B60" s="1137"/>
      <c r="C60" s="1138"/>
      <c r="D60" s="1133"/>
      <c r="E60" s="1134"/>
      <c r="F60" s="1133"/>
      <c r="G60" s="1134"/>
      <c r="H60" s="1135">
        <f t="shared" si="2"/>
        <v>0</v>
      </c>
      <c r="I60" s="1136"/>
      <c r="J60" s="14">
        <f t="shared" si="3"/>
        <v>0</v>
      </c>
      <c r="K60" s="159"/>
      <c r="L60" s="1140"/>
      <c r="M60" s="1140"/>
      <c r="N60" s="1140"/>
      <c r="O60" s="1140"/>
      <c r="P60" s="170"/>
      <c r="Q60" s="170"/>
      <c r="R60" s="170"/>
      <c r="S60" s="170"/>
      <c r="T60" s="170"/>
    </row>
    <row r="61" spans="1:20" ht="15.75" hidden="1" customHeight="1">
      <c r="A61" s="1137"/>
      <c r="B61" s="1137"/>
      <c r="C61" s="1138"/>
      <c r="D61" s="1133"/>
      <c r="E61" s="1134"/>
      <c r="F61" s="1133"/>
      <c r="G61" s="1134"/>
      <c r="H61" s="1135">
        <f t="shared" si="2"/>
        <v>0</v>
      </c>
      <c r="I61" s="1136"/>
      <c r="J61" s="14">
        <f t="shared" si="3"/>
        <v>0</v>
      </c>
      <c r="K61" s="159"/>
      <c r="L61" s="1140"/>
      <c r="M61" s="1140"/>
      <c r="N61" s="1140"/>
      <c r="O61" s="1140"/>
      <c r="P61" s="170"/>
      <c r="Q61" s="170"/>
      <c r="R61" s="170"/>
      <c r="S61" s="170"/>
      <c r="T61" s="170"/>
    </row>
    <row r="62" spans="1:20" ht="15.75" hidden="1" customHeight="1">
      <c r="A62" s="1137"/>
      <c r="B62" s="1137"/>
      <c r="C62" s="1138"/>
      <c r="D62" s="1133"/>
      <c r="E62" s="1134"/>
      <c r="F62" s="1133"/>
      <c r="G62" s="1134"/>
      <c r="H62" s="1135">
        <f t="shared" si="2"/>
        <v>0</v>
      </c>
      <c r="I62" s="1136"/>
      <c r="J62" s="14">
        <f t="shared" si="3"/>
        <v>0</v>
      </c>
      <c r="K62" s="159"/>
      <c r="L62" s="1140"/>
      <c r="M62" s="1140"/>
      <c r="N62" s="1140"/>
      <c r="O62" s="1140"/>
      <c r="P62" s="170"/>
      <c r="Q62" s="170"/>
      <c r="R62" s="170"/>
      <c r="S62" s="170"/>
      <c r="T62" s="170"/>
    </row>
    <row r="63" spans="1:20" ht="15.75" hidden="1" customHeight="1">
      <c r="A63" s="1137"/>
      <c r="B63" s="1137"/>
      <c r="C63" s="1138"/>
      <c r="D63" s="1133"/>
      <c r="E63" s="1134"/>
      <c r="F63" s="1133"/>
      <c r="G63" s="1134"/>
      <c r="H63" s="1135">
        <f t="shared" si="2"/>
        <v>0</v>
      </c>
      <c r="I63" s="1136"/>
      <c r="J63" s="14">
        <f t="shared" si="3"/>
        <v>0</v>
      </c>
      <c r="K63" s="159"/>
      <c r="L63" s="1140"/>
      <c r="M63" s="1140"/>
      <c r="N63" s="1140"/>
      <c r="O63" s="1140"/>
      <c r="P63" s="170"/>
      <c r="Q63" s="170"/>
      <c r="R63" s="170"/>
      <c r="S63" s="170"/>
      <c r="T63" s="170"/>
    </row>
    <row r="64" spans="1:20" ht="15.75" hidden="1" customHeight="1">
      <c r="A64" s="1137"/>
      <c r="B64" s="1137"/>
      <c r="C64" s="1138"/>
      <c r="D64" s="1133"/>
      <c r="E64" s="1134"/>
      <c r="F64" s="1133"/>
      <c r="G64" s="1134"/>
      <c r="H64" s="1135">
        <f t="shared" si="2"/>
        <v>0</v>
      </c>
      <c r="I64" s="1136"/>
      <c r="J64" s="14">
        <f t="shared" si="3"/>
        <v>0</v>
      </c>
      <c r="K64" s="159"/>
      <c r="L64" s="1140"/>
      <c r="M64" s="1140"/>
      <c r="N64" s="1140"/>
      <c r="O64" s="1140"/>
      <c r="P64" s="170"/>
      <c r="Q64" s="170"/>
      <c r="R64" s="170"/>
      <c r="S64" s="170"/>
      <c r="T64" s="170"/>
    </row>
    <row r="65" spans="1:20" ht="15.75" hidden="1" customHeight="1">
      <c r="A65" s="1137"/>
      <c r="B65" s="1137"/>
      <c r="C65" s="1138"/>
      <c r="D65" s="1133"/>
      <c r="E65" s="1134"/>
      <c r="F65" s="1133"/>
      <c r="G65" s="1134"/>
      <c r="H65" s="1135">
        <f t="shared" si="2"/>
        <v>0</v>
      </c>
      <c r="I65" s="1136"/>
      <c r="J65" s="14">
        <f t="shared" si="3"/>
        <v>0</v>
      </c>
      <c r="K65" s="159"/>
      <c r="L65" s="1140"/>
      <c r="M65" s="1140"/>
      <c r="N65" s="1140"/>
      <c r="O65" s="1140"/>
      <c r="P65" s="170"/>
      <c r="Q65" s="170"/>
      <c r="R65" s="170"/>
      <c r="S65" s="170"/>
      <c r="T65" s="170"/>
    </row>
    <row r="66" spans="1:20" ht="15.75" hidden="1" customHeight="1">
      <c r="A66" s="1137"/>
      <c r="B66" s="1137"/>
      <c r="C66" s="1138"/>
      <c r="D66" s="1133"/>
      <c r="E66" s="1134"/>
      <c r="F66" s="1133"/>
      <c r="G66" s="1134"/>
      <c r="H66" s="1135">
        <f t="shared" si="2"/>
        <v>0</v>
      </c>
      <c r="I66" s="1136"/>
      <c r="J66" s="14">
        <f t="shared" si="3"/>
        <v>0</v>
      </c>
      <c r="K66" s="159"/>
      <c r="L66" s="1140"/>
      <c r="M66" s="1140"/>
      <c r="N66" s="1140"/>
      <c r="O66" s="1140"/>
      <c r="P66" s="170"/>
      <c r="Q66" s="170"/>
      <c r="R66" s="170"/>
      <c r="S66" s="170"/>
      <c r="T66" s="170"/>
    </row>
    <row r="67" spans="1:20" ht="15.75" hidden="1" customHeight="1">
      <c r="A67" s="1137"/>
      <c r="B67" s="1137"/>
      <c r="C67" s="1138"/>
      <c r="D67" s="1133"/>
      <c r="E67" s="1134"/>
      <c r="F67" s="1133"/>
      <c r="G67" s="1134"/>
      <c r="H67" s="1135">
        <f t="shared" si="2"/>
        <v>0</v>
      </c>
      <c r="I67" s="1136"/>
      <c r="J67" s="14">
        <f t="shared" si="3"/>
        <v>0</v>
      </c>
      <c r="K67" s="159"/>
      <c r="L67" s="1140"/>
      <c r="M67" s="1140"/>
      <c r="N67" s="1140"/>
      <c r="O67" s="1140"/>
      <c r="P67" s="170"/>
      <c r="Q67" s="170"/>
      <c r="R67" s="170"/>
      <c r="S67" s="170"/>
      <c r="T67" s="170"/>
    </row>
    <row r="68" spans="1:20" ht="15.75" hidden="1" customHeight="1">
      <c r="A68" s="1137"/>
      <c r="B68" s="1137"/>
      <c r="C68" s="1138"/>
      <c r="D68" s="1133"/>
      <c r="E68" s="1134"/>
      <c r="F68" s="1133"/>
      <c r="G68" s="1134"/>
      <c r="H68" s="1135">
        <f t="shared" si="2"/>
        <v>0</v>
      </c>
      <c r="I68" s="1136"/>
      <c r="J68" s="14">
        <f t="shared" si="3"/>
        <v>0</v>
      </c>
      <c r="K68" s="159"/>
      <c r="L68" s="1140"/>
      <c r="M68" s="1140"/>
      <c r="N68" s="1140"/>
      <c r="O68" s="1140"/>
      <c r="P68" s="170"/>
      <c r="Q68" s="170"/>
      <c r="R68" s="170"/>
      <c r="S68" s="170"/>
      <c r="T68" s="170"/>
    </row>
    <row r="69" spans="1:20" ht="15.75" hidden="1" customHeight="1">
      <c r="A69" s="1137"/>
      <c r="B69" s="1137"/>
      <c r="C69" s="1138"/>
      <c r="D69" s="1133"/>
      <c r="E69" s="1134"/>
      <c r="F69" s="1133"/>
      <c r="G69" s="1134"/>
      <c r="H69" s="1135">
        <f t="shared" si="2"/>
        <v>0</v>
      </c>
      <c r="I69" s="1136"/>
      <c r="J69" s="14">
        <f t="shared" si="3"/>
        <v>0</v>
      </c>
      <c r="K69" s="159"/>
      <c r="L69" s="1140"/>
      <c r="M69" s="1140"/>
      <c r="N69" s="1140"/>
      <c r="O69" s="1140"/>
      <c r="P69" s="170"/>
      <c r="Q69" s="170"/>
      <c r="R69" s="170"/>
      <c r="S69" s="170"/>
      <c r="T69" s="170"/>
    </row>
    <row r="70" spans="1:20" ht="15.75" hidden="1" customHeight="1">
      <c r="A70" s="1137"/>
      <c r="B70" s="1137"/>
      <c r="C70" s="1138"/>
      <c r="D70" s="1133"/>
      <c r="E70" s="1134"/>
      <c r="F70" s="1133"/>
      <c r="G70" s="1134"/>
      <c r="H70" s="1135">
        <f t="shared" si="2"/>
        <v>0</v>
      </c>
      <c r="I70" s="1136"/>
      <c r="J70" s="14">
        <f t="shared" si="3"/>
        <v>0</v>
      </c>
      <c r="K70" s="159"/>
      <c r="L70" s="1140"/>
      <c r="M70" s="1140"/>
      <c r="N70" s="1140"/>
      <c r="O70" s="1140"/>
      <c r="P70" s="170"/>
      <c r="Q70" s="170"/>
      <c r="R70" s="170"/>
      <c r="S70" s="170"/>
      <c r="T70" s="170"/>
    </row>
    <row r="71" spans="1:20" ht="15.75" hidden="1" customHeight="1">
      <c r="A71" s="1137"/>
      <c r="B71" s="1137"/>
      <c r="C71" s="1138"/>
      <c r="D71" s="1133"/>
      <c r="E71" s="1134"/>
      <c r="F71" s="1133"/>
      <c r="G71" s="1134"/>
      <c r="H71" s="1135">
        <f t="shared" si="2"/>
        <v>0</v>
      </c>
      <c r="I71" s="1136"/>
      <c r="J71" s="14">
        <f t="shared" si="3"/>
        <v>0</v>
      </c>
      <c r="K71" s="159"/>
      <c r="L71" s="1140"/>
      <c r="M71" s="1140"/>
      <c r="N71" s="1140"/>
      <c r="O71" s="1140"/>
      <c r="P71" s="170"/>
      <c r="Q71" s="170"/>
      <c r="R71" s="170"/>
      <c r="S71" s="170"/>
      <c r="T71" s="170"/>
    </row>
    <row r="72" spans="1:20" ht="15.75" hidden="1" customHeight="1">
      <c r="A72" s="1137"/>
      <c r="B72" s="1137"/>
      <c r="C72" s="1138"/>
      <c r="D72" s="1133"/>
      <c r="E72" s="1134"/>
      <c r="F72" s="1133"/>
      <c r="G72" s="1134"/>
      <c r="H72" s="1135">
        <f t="shared" si="2"/>
        <v>0</v>
      </c>
      <c r="I72" s="1136"/>
      <c r="J72" s="14">
        <f t="shared" si="3"/>
        <v>0</v>
      </c>
      <c r="K72" s="159"/>
      <c r="L72" s="1140"/>
      <c r="M72" s="1140"/>
      <c r="N72" s="1140"/>
      <c r="O72" s="1140"/>
      <c r="P72" s="170"/>
      <c r="Q72" s="170"/>
      <c r="R72" s="170"/>
      <c r="S72" s="170"/>
      <c r="T72" s="170"/>
    </row>
    <row r="73" spans="1:20" ht="15.75" hidden="1" customHeight="1">
      <c r="A73" s="1137"/>
      <c r="B73" s="1137"/>
      <c r="C73" s="1138"/>
      <c r="D73" s="1133"/>
      <c r="E73" s="1134"/>
      <c r="F73" s="1133"/>
      <c r="G73" s="1134"/>
      <c r="H73" s="1135">
        <f t="shared" si="2"/>
        <v>0</v>
      </c>
      <c r="I73" s="1136"/>
      <c r="J73" s="14">
        <f t="shared" si="3"/>
        <v>0</v>
      </c>
      <c r="K73" s="159"/>
      <c r="L73" s="1140"/>
      <c r="M73" s="1140"/>
      <c r="N73" s="1140"/>
      <c r="O73" s="1140"/>
      <c r="P73" s="170"/>
      <c r="Q73" s="170"/>
      <c r="R73" s="170"/>
      <c r="S73" s="170"/>
      <c r="T73" s="170"/>
    </row>
    <row r="74" spans="1:20" ht="15.75" hidden="1" customHeight="1">
      <c r="A74" s="1137"/>
      <c r="B74" s="1137"/>
      <c r="C74" s="1138"/>
      <c r="D74" s="1133"/>
      <c r="E74" s="1134"/>
      <c r="F74" s="1133"/>
      <c r="G74" s="1134"/>
      <c r="H74" s="1135">
        <f t="shared" si="2"/>
        <v>0</v>
      </c>
      <c r="I74" s="1136"/>
      <c r="J74" s="14">
        <f t="shared" si="3"/>
        <v>0</v>
      </c>
      <c r="K74" s="159"/>
      <c r="L74" s="1140"/>
      <c r="M74" s="1140"/>
      <c r="N74" s="1140"/>
      <c r="O74" s="1140"/>
      <c r="P74" s="170"/>
      <c r="Q74" s="170"/>
      <c r="R74" s="170"/>
      <c r="S74" s="170"/>
      <c r="T74" s="170"/>
    </row>
    <row r="75" spans="1:20" ht="15.75" hidden="1" customHeight="1">
      <c r="A75" s="1137"/>
      <c r="B75" s="1137"/>
      <c r="C75" s="1138"/>
      <c r="D75" s="1133"/>
      <c r="E75" s="1134"/>
      <c r="F75" s="1133"/>
      <c r="G75" s="1134"/>
      <c r="H75" s="1135">
        <f t="shared" si="2"/>
        <v>0</v>
      </c>
      <c r="I75" s="1136"/>
      <c r="J75" s="14">
        <f t="shared" si="3"/>
        <v>0</v>
      </c>
      <c r="K75" s="159"/>
      <c r="L75" s="1140"/>
      <c r="M75" s="1140"/>
      <c r="N75" s="1140"/>
      <c r="O75" s="1140"/>
      <c r="P75" s="170"/>
      <c r="Q75" s="170"/>
      <c r="R75" s="170"/>
      <c r="S75" s="170"/>
      <c r="T75" s="170"/>
    </row>
    <row r="76" spans="1:20" ht="15.75" hidden="1" customHeight="1">
      <c r="A76" s="1137"/>
      <c r="B76" s="1137"/>
      <c r="C76" s="1138"/>
      <c r="D76" s="1133"/>
      <c r="E76" s="1134"/>
      <c r="F76" s="1133"/>
      <c r="G76" s="1134"/>
      <c r="H76" s="1135">
        <f t="shared" si="2"/>
        <v>0</v>
      </c>
      <c r="I76" s="1136"/>
      <c r="J76" s="14">
        <f t="shared" si="3"/>
        <v>0</v>
      </c>
      <c r="K76" s="159"/>
      <c r="L76" s="1140"/>
      <c r="M76" s="1140"/>
      <c r="N76" s="1140"/>
      <c r="O76" s="1140"/>
      <c r="P76" s="170"/>
      <c r="Q76" s="170"/>
      <c r="R76" s="170"/>
      <c r="S76" s="170"/>
      <c r="T76" s="170"/>
    </row>
    <row r="77" spans="1:20" ht="15.75" hidden="1" customHeight="1">
      <c r="A77" s="1137"/>
      <c r="B77" s="1137"/>
      <c r="C77" s="1138"/>
      <c r="D77" s="1133"/>
      <c r="E77" s="1134"/>
      <c r="F77" s="1133"/>
      <c r="G77" s="1134"/>
      <c r="H77" s="1135">
        <f t="shared" ref="H77:H89" si="4">D77-F77</f>
        <v>0</v>
      </c>
      <c r="I77" s="1136"/>
      <c r="J77" s="14">
        <f t="shared" si="3"/>
        <v>0</v>
      </c>
      <c r="K77" s="159"/>
      <c r="L77" s="1140"/>
      <c r="M77" s="1140"/>
      <c r="N77" s="1140"/>
      <c r="O77" s="1140"/>
      <c r="P77" s="170"/>
      <c r="Q77" s="170"/>
      <c r="R77" s="170"/>
      <c r="S77" s="170"/>
      <c r="T77" s="170"/>
    </row>
    <row r="78" spans="1:20" ht="15.75" hidden="1" customHeight="1">
      <c r="A78" s="1137"/>
      <c r="B78" s="1137"/>
      <c r="C78" s="1138"/>
      <c r="D78" s="1133"/>
      <c r="E78" s="1134"/>
      <c r="F78" s="1133"/>
      <c r="G78" s="1134"/>
      <c r="H78" s="1135">
        <f t="shared" si="4"/>
        <v>0</v>
      </c>
      <c r="I78" s="1136"/>
      <c r="J78" s="14">
        <f t="shared" ref="J78:J89" si="5">J77+H78</f>
        <v>0</v>
      </c>
      <c r="K78" s="159"/>
      <c r="L78" s="1140"/>
      <c r="M78" s="1140"/>
      <c r="N78" s="1140"/>
      <c r="O78" s="1140"/>
      <c r="P78" s="170"/>
      <c r="Q78" s="170"/>
      <c r="R78" s="170"/>
      <c r="S78" s="170"/>
      <c r="T78" s="170"/>
    </row>
    <row r="79" spans="1:20" ht="15.75" hidden="1" customHeight="1">
      <c r="A79" s="1137"/>
      <c r="B79" s="1137"/>
      <c r="C79" s="1138"/>
      <c r="D79" s="1133"/>
      <c r="E79" s="1134"/>
      <c r="F79" s="1133"/>
      <c r="G79" s="1134"/>
      <c r="H79" s="1135">
        <f t="shared" si="4"/>
        <v>0</v>
      </c>
      <c r="I79" s="1136"/>
      <c r="J79" s="14">
        <f t="shared" si="5"/>
        <v>0</v>
      </c>
      <c r="K79" s="159"/>
      <c r="L79" s="1140"/>
      <c r="M79" s="1140"/>
      <c r="N79" s="1140"/>
      <c r="O79" s="1140"/>
      <c r="P79" s="170"/>
      <c r="Q79" s="170"/>
      <c r="R79" s="170"/>
      <c r="S79" s="170"/>
      <c r="T79" s="170"/>
    </row>
    <row r="80" spans="1:20" ht="15.75" hidden="1" customHeight="1">
      <c r="A80" s="1137"/>
      <c r="B80" s="1137"/>
      <c r="C80" s="1138"/>
      <c r="D80" s="1133"/>
      <c r="E80" s="1134"/>
      <c r="F80" s="1133"/>
      <c r="G80" s="1134"/>
      <c r="H80" s="1135">
        <f t="shared" si="4"/>
        <v>0</v>
      </c>
      <c r="I80" s="1136"/>
      <c r="J80" s="14">
        <f t="shared" si="5"/>
        <v>0</v>
      </c>
      <c r="K80" s="159"/>
      <c r="L80" s="1140"/>
      <c r="M80" s="1140"/>
      <c r="N80" s="1140"/>
      <c r="O80" s="1140"/>
      <c r="P80" s="170"/>
      <c r="Q80" s="170"/>
      <c r="R80" s="170"/>
      <c r="S80" s="170"/>
      <c r="T80" s="170"/>
    </row>
    <row r="81" spans="1:20" ht="15.75" hidden="1" customHeight="1">
      <c r="A81" s="1137"/>
      <c r="B81" s="1137"/>
      <c r="C81" s="1138"/>
      <c r="D81" s="1133"/>
      <c r="E81" s="1134"/>
      <c r="F81" s="1133"/>
      <c r="G81" s="1134"/>
      <c r="H81" s="1135">
        <f t="shared" si="4"/>
        <v>0</v>
      </c>
      <c r="I81" s="1136"/>
      <c r="J81" s="14">
        <f t="shared" si="5"/>
        <v>0</v>
      </c>
      <c r="K81" s="159"/>
      <c r="L81" s="1140"/>
      <c r="M81" s="1140"/>
      <c r="N81" s="1140"/>
      <c r="O81" s="1140"/>
      <c r="P81" s="170"/>
      <c r="Q81" s="170"/>
      <c r="R81" s="170"/>
      <c r="S81" s="170"/>
      <c r="T81" s="170"/>
    </row>
    <row r="82" spans="1:20" ht="15.75" hidden="1" customHeight="1">
      <c r="A82" s="1137"/>
      <c r="B82" s="1137"/>
      <c r="C82" s="1138"/>
      <c r="D82" s="1133"/>
      <c r="E82" s="1134"/>
      <c r="F82" s="1133"/>
      <c r="G82" s="1134"/>
      <c r="H82" s="1135">
        <f t="shared" si="4"/>
        <v>0</v>
      </c>
      <c r="I82" s="1136"/>
      <c r="J82" s="14">
        <f t="shared" si="5"/>
        <v>0</v>
      </c>
      <c r="K82" s="159"/>
      <c r="L82" s="1140"/>
      <c r="M82" s="1140"/>
      <c r="N82" s="1140"/>
      <c r="O82" s="1140"/>
      <c r="P82" s="170"/>
      <c r="Q82" s="170"/>
      <c r="R82" s="170"/>
      <c r="S82" s="170"/>
      <c r="T82" s="170"/>
    </row>
    <row r="83" spans="1:20" ht="15.75" hidden="1" customHeight="1">
      <c r="A83" s="1137"/>
      <c r="B83" s="1137"/>
      <c r="C83" s="1138"/>
      <c r="D83" s="1133"/>
      <c r="E83" s="1134"/>
      <c r="F83" s="1133"/>
      <c r="G83" s="1134"/>
      <c r="H83" s="1135">
        <f t="shared" si="4"/>
        <v>0</v>
      </c>
      <c r="I83" s="1136"/>
      <c r="J83" s="14">
        <f t="shared" si="5"/>
        <v>0</v>
      </c>
      <c r="K83" s="159"/>
      <c r="L83" s="1140"/>
      <c r="M83" s="1140"/>
      <c r="N83" s="1140"/>
      <c r="O83" s="1140"/>
      <c r="P83" s="170"/>
      <c r="Q83" s="170"/>
      <c r="R83" s="170"/>
      <c r="S83" s="170"/>
      <c r="T83" s="170"/>
    </row>
    <row r="84" spans="1:20" ht="15.75" hidden="1" customHeight="1">
      <c r="A84" s="1137"/>
      <c r="B84" s="1137"/>
      <c r="C84" s="1138"/>
      <c r="D84" s="1133"/>
      <c r="E84" s="1134"/>
      <c r="F84" s="1133"/>
      <c r="G84" s="1134"/>
      <c r="H84" s="1135">
        <f t="shared" si="4"/>
        <v>0</v>
      </c>
      <c r="I84" s="1136"/>
      <c r="J84" s="14">
        <f t="shared" si="5"/>
        <v>0</v>
      </c>
      <c r="K84" s="159"/>
      <c r="L84" s="1140"/>
      <c r="M84" s="1140"/>
      <c r="N84" s="1140"/>
      <c r="O84" s="1140"/>
      <c r="P84" s="170"/>
      <c r="Q84" s="170"/>
      <c r="R84" s="170"/>
      <c r="S84" s="170"/>
      <c r="T84" s="170"/>
    </row>
    <row r="85" spans="1:20" ht="15.75" hidden="1" customHeight="1">
      <c r="A85" s="1137"/>
      <c r="B85" s="1137"/>
      <c r="C85" s="1138"/>
      <c r="D85" s="1133"/>
      <c r="E85" s="1134"/>
      <c r="F85" s="1133"/>
      <c r="G85" s="1134"/>
      <c r="H85" s="1135">
        <f t="shared" si="4"/>
        <v>0</v>
      </c>
      <c r="I85" s="1136"/>
      <c r="J85" s="14">
        <f t="shared" si="5"/>
        <v>0</v>
      </c>
      <c r="K85" s="159"/>
      <c r="L85" s="1140"/>
      <c r="M85" s="1140"/>
      <c r="N85" s="1140"/>
      <c r="O85" s="1140"/>
      <c r="P85" s="170"/>
      <c r="Q85" s="170"/>
      <c r="R85" s="170"/>
      <c r="S85" s="170"/>
      <c r="T85" s="170"/>
    </row>
    <row r="86" spans="1:20" ht="15.75" hidden="1" customHeight="1">
      <c r="A86" s="1137"/>
      <c r="B86" s="1137"/>
      <c r="C86" s="1138"/>
      <c r="D86" s="1133"/>
      <c r="E86" s="1134"/>
      <c r="F86" s="1133"/>
      <c r="G86" s="1134"/>
      <c r="H86" s="1135">
        <f t="shared" si="4"/>
        <v>0</v>
      </c>
      <c r="I86" s="1136"/>
      <c r="J86" s="14">
        <f t="shared" si="5"/>
        <v>0</v>
      </c>
      <c r="K86" s="159"/>
      <c r="L86" s="1140"/>
      <c r="M86" s="1140"/>
      <c r="N86" s="1140"/>
      <c r="O86" s="1140"/>
      <c r="P86" s="170"/>
      <c r="Q86" s="170"/>
      <c r="R86" s="170"/>
      <c r="S86" s="170"/>
      <c r="T86" s="170"/>
    </row>
    <row r="87" spans="1:20" ht="15.75" hidden="1" customHeight="1">
      <c r="A87" s="1137"/>
      <c r="B87" s="1137"/>
      <c r="C87" s="1138"/>
      <c r="D87" s="1133"/>
      <c r="E87" s="1134"/>
      <c r="F87" s="1133"/>
      <c r="G87" s="1134"/>
      <c r="H87" s="1135">
        <f t="shared" si="4"/>
        <v>0</v>
      </c>
      <c r="I87" s="1136"/>
      <c r="J87" s="14">
        <f t="shared" si="5"/>
        <v>0</v>
      </c>
      <c r="K87" s="159"/>
      <c r="L87" s="1140"/>
      <c r="M87" s="1140"/>
      <c r="N87" s="1140"/>
      <c r="O87" s="1140"/>
      <c r="P87" s="170"/>
      <c r="Q87" s="170"/>
      <c r="R87" s="170"/>
      <c r="S87" s="170"/>
      <c r="T87" s="170"/>
    </row>
    <row r="88" spans="1:20" ht="15.75" customHeight="1">
      <c r="A88" s="1137"/>
      <c r="B88" s="1137"/>
      <c r="C88" s="1138"/>
      <c r="D88" s="1133"/>
      <c r="E88" s="1134"/>
      <c r="F88" s="1133"/>
      <c r="G88" s="1134"/>
      <c r="H88" s="1135">
        <f t="shared" si="4"/>
        <v>0</v>
      </c>
      <c r="I88" s="1136"/>
      <c r="J88" s="14">
        <f t="shared" si="5"/>
        <v>0</v>
      </c>
      <c r="K88" s="159"/>
      <c r="L88" s="1140"/>
      <c r="M88" s="1140"/>
      <c r="N88" s="1140"/>
      <c r="O88" s="1140"/>
      <c r="P88" s="170"/>
      <c r="Q88" s="170"/>
      <c r="R88" s="170"/>
      <c r="S88" s="170"/>
      <c r="T88" s="170"/>
    </row>
    <row r="89" spans="1:20" ht="11.25" customHeight="1">
      <c r="A89" s="1144"/>
      <c r="B89" s="1144"/>
      <c r="C89" s="1145"/>
      <c r="D89" s="1146"/>
      <c r="E89" s="1147"/>
      <c r="F89" s="1146"/>
      <c r="G89" s="1147"/>
      <c r="H89" s="1148">
        <f t="shared" si="4"/>
        <v>0</v>
      </c>
      <c r="I89" s="1149"/>
      <c r="J89" s="14">
        <f t="shared" si="5"/>
        <v>0</v>
      </c>
      <c r="K89" s="159"/>
      <c r="L89" s="1140"/>
      <c r="M89" s="1140"/>
      <c r="N89" s="1140"/>
      <c r="O89" s="1140"/>
      <c r="P89" s="217"/>
      <c r="Q89" s="217"/>
      <c r="R89" s="217"/>
      <c r="S89" s="217"/>
      <c r="T89" s="217"/>
    </row>
    <row r="90" spans="1:20" ht="27" customHeight="1">
      <c r="A90" s="1150" t="s">
        <v>165</v>
      </c>
      <c r="B90" s="1150"/>
      <c r="C90" s="1150"/>
      <c r="D90" s="1150"/>
      <c r="E90" s="1150"/>
      <c r="F90" s="1150"/>
      <c r="G90" s="1150"/>
      <c r="H90" s="1150"/>
      <c r="I90" s="1150"/>
      <c r="J90" s="1150"/>
      <c r="K90" s="159"/>
      <c r="L90" s="170"/>
      <c r="M90" s="170"/>
      <c r="N90" s="170"/>
      <c r="O90" s="170"/>
      <c r="P90" s="217"/>
      <c r="Q90" s="217"/>
      <c r="R90" s="217"/>
      <c r="S90" s="217"/>
      <c r="T90" s="217"/>
    </row>
    <row r="91" spans="1:20" ht="22.5" customHeight="1">
      <c r="A91" s="1151" t="s">
        <v>786</v>
      </c>
      <c r="B91" s="1408"/>
      <c r="C91" s="1408"/>
      <c r="D91" s="1408"/>
      <c r="E91" s="1408"/>
      <c r="F91" s="1408"/>
      <c r="G91" s="1408"/>
      <c r="H91" s="1408"/>
      <c r="I91" s="1408"/>
      <c r="J91" s="1408"/>
      <c r="K91" s="159"/>
      <c r="L91" s="170"/>
      <c r="M91" s="170"/>
      <c r="N91" s="170"/>
      <c r="O91" s="170"/>
      <c r="P91" s="217"/>
      <c r="Q91" s="217"/>
      <c r="R91" s="217"/>
      <c r="S91" s="217"/>
      <c r="T91" s="217"/>
    </row>
    <row r="92" spans="1:20" ht="24.75" customHeight="1">
      <c r="A92" s="1151" t="s">
        <v>787</v>
      </c>
      <c r="B92" s="1408"/>
      <c r="C92" s="1408"/>
      <c r="D92" s="1408"/>
      <c r="E92" s="1408"/>
      <c r="F92" s="1408"/>
      <c r="G92" s="1408"/>
      <c r="H92" s="1408"/>
      <c r="I92" s="1408"/>
      <c r="J92" s="1408"/>
      <c r="K92" s="159"/>
      <c r="L92" s="170"/>
      <c r="M92" s="170"/>
      <c r="N92" s="170"/>
      <c r="O92" s="170"/>
      <c r="P92" s="217"/>
      <c r="Q92" s="217"/>
      <c r="R92" s="217"/>
      <c r="S92" s="217"/>
      <c r="T92" s="217"/>
    </row>
    <row r="93" spans="1:20" ht="11.2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70"/>
      <c r="M93" s="170"/>
      <c r="N93" s="170"/>
      <c r="O93" s="170"/>
      <c r="P93" s="217"/>
      <c r="Q93" s="217"/>
      <c r="R93" s="217"/>
      <c r="S93" s="217"/>
      <c r="T93" s="217"/>
    </row>
  </sheetData>
  <sheetProtection password="C236" formatCells="0" formatColumns="0" formatRows="0" insertColumns="0" insertRows="0" insertHyperlinks="0" deleteColumns="0" deleteRows="0" sort="0" autoFilter="0" pivotTables="0"/>
  <mergeCells count="329">
    <mergeCell ref="E9:F9"/>
    <mergeCell ref="A3:J3"/>
    <mergeCell ref="A4:J4"/>
    <mergeCell ref="A5:J5"/>
    <mergeCell ref="A6:J6"/>
    <mergeCell ref="A7:J7"/>
    <mergeCell ref="D12:E12"/>
    <mergeCell ref="F12:G12"/>
    <mergeCell ref="H12:I12"/>
    <mergeCell ref="A13:C13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44:C44"/>
    <mergeCell ref="D44:E44"/>
    <mergeCell ref="F44:G44"/>
    <mergeCell ref="H44:I44"/>
    <mergeCell ref="A45:C45"/>
    <mergeCell ref="D45:E45"/>
    <mergeCell ref="F45:G45"/>
    <mergeCell ref="H45:I45"/>
    <mergeCell ref="A42:C42"/>
    <mergeCell ref="D42:E42"/>
    <mergeCell ref="F42:G42"/>
    <mergeCell ref="H42:I42"/>
    <mergeCell ref="A43:C43"/>
    <mergeCell ref="D43:E43"/>
    <mergeCell ref="F43:G43"/>
    <mergeCell ref="H43:I43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A60:C60"/>
    <mergeCell ref="D60:E60"/>
    <mergeCell ref="F60:G60"/>
    <mergeCell ref="H60:I60"/>
    <mergeCell ref="A61:C61"/>
    <mergeCell ref="D61:E61"/>
    <mergeCell ref="F61:G61"/>
    <mergeCell ref="H61:I61"/>
    <mergeCell ref="A58:C58"/>
    <mergeCell ref="D58:E58"/>
    <mergeCell ref="F58:G58"/>
    <mergeCell ref="H58:I58"/>
    <mergeCell ref="A59:C59"/>
    <mergeCell ref="D59:E59"/>
    <mergeCell ref="F59:G59"/>
    <mergeCell ref="H59:I59"/>
    <mergeCell ref="A64:C64"/>
    <mergeCell ref="D64:E64"/>
    <mergeCell ref="F64:G64"/>
    <mergeCell ref="H64:I64"/>
    <mergeCell ref="A65:C65"/>
    <mergeCell ref="D65:E65"/>
    <mergeCell ref="F65:G65"/>
    <mergeCell ref="H65:I65"/>
    <mergeCell ref="A62:C62"/>
    <mergeCell ref="D62:E62"/>
    <mergeCell ref="F62:G62"/>
    <mergeCell ref="H62:I62"/>
    <mergeCell ref="A63:C63"/>
    <mergeCell ref="D63:E63"/>
    <mergeCell ref="F63:G63"/>
    <mergeCell ref="H63:I63"/>
    <mergeCell ref="A68:C68"/>
    <mergeCell ref="D68:E68"/>
    <mergeCell ref="F68:G68"/>
    <mergeCell ref="H68:I68"/>
    <mergeCell ref="A69:C69"/>
    <mergeCell ref="D69:E69"/>
    <mergeCell ref="F69:G69"/>
    <mergeCell ref="H69:I69"/>
    <mergeCell ref="A66:C66"/>
    <mergeCell ref="D66:E66"/>
    <mergeCell ref="F66:G66"/>
    <mergeCell ref="H66:I66"/>
    <mergeCell ref="A67:C67"/>
    <mergeCell ref="D67:E67"/>
    <mergeCell ref="F67:G67"/>
    <mergeCell ref="H67:I67"/>
    <mergeCell ref="A72:C72"/>
    <mergeCell ref="D72:E72"/>
    <mergeCell ref="F72:G72"/>
    <mergeCell ref="H72:I72"/>
    <mergeCell ref="A73:C73"/>
    <mergeCell ref="D73:E73"/>
    <mergeCell ref="F73:G73"/>
    <mergeCell ref="H73:I73"/>
    <mergeCell ref="A70:C70"/>
    <mergeCell ref="D70:E70"/>
    <mergeCell ref="F70:G70"/>
    <mergeCell ref="H70:I70"/>
    <mergeCell ref="A71:C71"/>
    <mergeCell ref="D71:E71"/>
    <mergeCell ref="F71:G71"/>
    <mergeCell ref="H71:I71"/>
    <mergeCell ref="A76:C76"/>
    <mergeCell ref="D76:E76"/>
    <mergeCell ref="F76:G76"/>
    <mergeCell ref="H76:I76"/>
    <mergeCell ref="D81:E81"/>
    <mergeCell ref="F81:G81"/>
    <mergeCell ref="H81:I81"/>
    <mergeCell ref="A74:C74"/>
    <mergeCell ref="D74:E74"/>
    <mergeCell ref="F74:G74"/>
    <mergeCell ref="H74:I74"/>
    <mergeCell ref="A75:C75"/>
    <mergeCell ref="D75:E75"/>
    <mergeCell ref="F75:G75"/>
    <mergeCell ref="H75:I75"/>
    <mergeCell ref="D82:E82"/>
    <mergeCell ref="F82:G82"/>
    <mergeCell ref="H82:I82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90:J90"/>
    <mergeCell ref="A91:J91"/>
    <mergeCell ref="A92:J9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D87:E87"/>
    <mergeCell ref="F87:G87"/>
    <mergeCell ref="H87:I87"/>
    <mergeCell ref="A80:C80"/>
    <mergeCell ref="D80:E80"/>
    <mergeCell ref="F80:G80"/>
    <mergeCell ref="H80:I80"/>
    <mergeCell ref="A81:C81"/>
    <mergeCell ref="L2:O3"/>
    <mergeCell ref="L5:O89"/>
    <mergeCell ref="A10:C12"/>
    <mergeCell ref="A88:C88"/>
    <mergeCell ref="D88:E88"/>
    <mergeCell ref="F88:G88"/>
    <mergeCell ref="H88:I88"/>
    <mergeCell ref="A89:C89"/>
    <mergeCell ref="D89:E89"/>
    <mergeCell ref="F89:G89"/>
    <mergeCell ref="H89:I89"/>
    <mergeCell ref="A86:C86"/>
    <mergeCell ref="D86:E86"/>
    <mergeCell ref="F86:G86"/>
    <mergeCell ref="H86:I86"/>
    <mergeCell ref="A87:C87"/>
    <mergeCell ref="A82:C82"/>
  </mergeCells>
  <printOptions horizontalCentered="1"/>
  <pageMargins left="0.39" right="0.39" top="0.59" bottom="0.39" header="0" footer="0.2"/>
  <pageSetup paperSize="9" scale="110" orientation="landscape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9"/>
  <sheetViews>
    <sheetView showGridLines="0" workbookViewId="0" xr3:uid="{C67EF94B-0B3B-5838-830C-E3A509766221}">
      <selection activeCell="B13" sqref="B13"/>
    </sheetView>
  </sheetViews>
  <sheetFormatPr defaultColWidth="22.28515625" defaultRowHeight="11.25" customHeight="1"/>
  <cols>
    <col min="1" max="1" width="48" style="133" customWidth="1"/>
    <col min="2" max="2" width="22.85546875" style="133" customWidth="1"/>
    <col min="3" max="3" width="14.85546875" style="133" customWidth="1"/>
    <col min="4" max="4" width="13.42578125" style="133" customWidth="1"/>
    <col min="5" max="5" width="14.42578125" style="133" customWidth="1"/>
    <col min="6" max="6" width="23.7109375" style="133" customWidth="1"/>
    <col min="7" max="7" width="17.85546875" style="133" customWidth="1"/>
    <col min="8" max="8" width="19.140625" style="132" customWidth="1"/>
    <col min="9" max="9" width="22.28515625" style="133"/>
  </cols>
  <sheetData>
    <row r="1" spans="1:8" ht="15.75" customHeight="1">
      <c r="A1" s="682" t="s">
        <v>788</v>
      </c>
      <c r="B1" s="159"/>
      <c r="C1" s="159"/>
      <c r="D1" s="159"/>
      <c r="E1" s="159"/>
      <c r="F1" s="159"/>
      <c r="G1" s="159"/>
      <c r="H1" s="159"/>
    </row>
    <row r="3" spans="1:8" ht="11.25" customHeight="1">
      <c r="A3" s="1165" t="str">
        <f>'Informações Iniciais'!A1</f>
        <v>PREFEITURA DE SAO BERNARDO</v>
      </c>
      <c r="B3" s="1165"/>
      <c r="C3" s="1165"/>
      <c r="D3" s="1165"/>
      <c r="E3" s="1165"/>
      <c r="F3" s="1165"/>
      <c r="G3" s="650"/>
      <c r="H3" s="159"/>
    </row>
    <row r="4" spans="1:8" ht="11.25" customHeight="1">
      <c r="A4" s="1165" t="s">
        <v>2</v>
      </c>
      <c r="B4" s="1165"/>
      <c r="C4" s="1165"/>
      <c r="D4" s="1165"/>
      <c r="E4" s="1165"/>
      <c r="F4" s="1165"/>
      <c r="G4" s="650"/>
      <c r="H4" s="159"/>
    </row>
    <row r="5" spans="1:8" ht="11.25" customHeight="1">
      <c r="A5" s="1166" t="s">
        <v>789</v>
      </c>
      <c r="B5" s="1166"/>
      <c r="C5" s="1166"/>
      <c r="D5" s="1166"/>
      <c r="E5" s="1166"/>
      <c r="F5" s="1166"/>
      <c r="G5" s="651"/>
      <c r="H5" s="159"/>
    </row>
    <row r="6" spans="1:8" ht="11.25" customHeight="1">
      <c r="A6" s="1165" t="s">
        <v>40</v>
      </c>
      <c r="B6" s="1165"/>
      <c r="C6" s="1165"/>
      <c r="D6" s="1165"/>
      <c r="E6" s="1165"/>
      <c r="F6" s="1165"/>
      <c r="G6" s="650"/>
      <c r="H6" s="159"/>
    </row>
    <row r="7" spans="1:8" ht="11.25" customHeight="1">
      <c r="A7" s="1165" t="str">
        <f>'Informações Iniciais'!A5</f>
        <v>&lt;SELECIONE O PERÍODO CLICANDO NA SETA AO LADO&gt;</v>
      </c>
      <c r="B7" s="1165"/>
      <c r="C7" s="1165"/>
      <c r="D7" s="1165"/>
      <c r="E7" s="1165"/>
      <c r="F7" s="1165"/>
      <c r="G7" s="650"/>
      <c r="H7" s="159"/>
    </row>
    <row r="9" spans="1:8" ht="11.25" customHeight="1">
      <c r="A9" s="159" t="s">
        <v>790</v>
      </c>
      <c r="B9" s="159"/>
      <c r="C9" s="159"/>
      <c r="D9" s="159"/>
      <c r="E9" s="159"/>
      <c r="F9" s="134"/>
      <c r="G9" s="134"/>
      <c r="H9" s="134" t="s">
        <v>42</v>
      </c>
    </row>
    <row r="10" spans="1:8" ht="11.25" customHeight="1">
      <c r="A10" s="1184" t="s">
        <v>43</v>
      </c>
      <c r="B10" s="166" t="s">
        <v>45</v>
      </c>
      <c r="C10" s="1181" t="s">
        <v>46</v>
      </c>
      <c r="D10" s="1182"/>
      <c r="E10" s="1182"/>
      <c r="F10" s="1182"/>
      <c r="G10" s="1183"/>
      <c r="H10" s="166" t="s">
        <v>47</v>
      </c>
    </row>
    <row r="11" spans="1:8" ht="11.25" customHeight="1">
      <c r="A11" s="1185"/>
      <c r="B11" s="135" t="s">
        <v>51</v>
      </c>
      <c r="C11" s="1167" t="s">
        <v>52</v>
      </c>
      <c r="D11" s="1168"/>
      <c r="E11" s="1168"/>
      <c r="F11" s="1168"/>
      <c r="G11" s="1169"/>
      <c r="H11" s="135" t="s">
        <v>184</v>
      </c>
    </row>
    <row r="12" spans="1:8" ht="11.25" customHeight="1">
      <c r="A12" s="136" t="s">
        <v>791</v>
      </c>
      <c r="B12" s="14">
        <f>SUM(B13:B14)</f>
        <v>0</v>
      </c>
      <c r="C12" s="1158">
        <f>SUM(C13:G14)</f>
        <v>0</v>
      </c>
      <c r="D12" s="1170"/>
      <c r="E12" s="1170"/>
      <c r="F12" s="1170"/>
      <c r="G12" s="1159"/>
      <c r="H12" s="14">
        <f>B12-C12</f>
        <v>0</v>
      </c>
    </row>
    <row r="13" spans="1:8" ht="11.25" customHeight="1">
      <c r="A13" s="137" t="s">
        <v>792</v>
      </c>
      <c r="B13" s="11"/>
      <c r="C13" s="1133"/>
      <c r="D13" s="1171"/>
      <c r="E13" s="1171"/>
      <c r="F13" s="1171"/>
      <c r="G13" s="1134"/>
      <c r="H13" s="14">
        <f>B13-C13</f>
        <v>0</v>
      </c>
    </row>
    <row r="14" spans="1:8" ht="11.25" customHeight="1">
      <c r="A14" s="137" t="s">
        <v>793</v>
      </c>
      <c r="B14" s="11"/>
      <c r="C14" s="1146"/>
      <c r="D14" s="1172"/>
      <c r="E14" s="1172"/>
      <c r="F14" s="1172"/>
      <c r="G14" s="1147"/>
      <c r="H14" s="14">
        <f>B14-C14</f>
        <v>0</v>
      </c>
    </row>
    <row r="15" spans="1:8" s="132" customFormat="1" ht="11.25" customHeight="1">
      <c r="A15" s="138"/>
      <c r="B15" s="139"/>
      <c r="C15" s="139"/>
      <c r="D15" s="139"/>
      <c r="E15" s="139"/>
      <c r="F15" s="139"/>
      <c r="G15" s="139"/>
      <c r="H15" s="139"/>
    </row>
    <row r="16" spans="1:8" ht="11.25" customHeight="1">
      <c r="A16" s="689"/>
      <c r="B16" s="140" t="s">
        <v>130</v>
      </c>
      <c r="C16" s="141" t="s">
        <v>794</v>
      </c>
      <c r="D16" s="142" t="s">
        <v>794</v>
      </c>
      <c r="E16" s="143" t="s">
        <v>795</v>
      </c>
      <c r="F16" s="144" t="s">
        <v>794</v>
      </c>
      <c r="G16" s="658" t="s">
        <v>796</v>
      </c>
      <c r="H16" s="166" t="s">
        <v>47</v>
      </c>
    </row>
    <row r="17" spans="1:13" ht="11.25" customHeight="1">
      <c r="A17" s="690"/>
      <c r="B17" s="145"/>
      <c r="C17" s="146" t="s">
        <v>797</v>
      </c>
      <c r="D17" s="147" t="s">
        <v>798</v>
      </c>
      <c r="E17" s="148" t="s">
        <v>799</v>
      </c>
      <c r="F17" s="149" t="s">
        <v>800</v>
      </c>
      <c r="G17" s="150" t="s">
        <v>801</v>
      </c>
      <c r="H17" s="151"/>
      <c r="I17" s="159"/>
      <c r="J17" s="217"/>
      <c r="K17" s="217"/>
      <c r="L17" s="217"/>
      <c r="M17" s="217"/>
    </row>
    <row r="18" spans="1:13" ht="11.25" customHeight="1">
      <c r="A18" s="152" t="s">
        <v>135</v>
      </c>
      <c r="B18" s="145"/>
      <c r="C18" s="153"/>
      <c r="D18" s="147"/>
      <c r="E18" s="154"/>
      <c r="F18" s="155" t="s">
        <v>802</v>
      </c>
      <c r="G18" s="145"/>
      <c r="H18" s="147"/>
      <c r="I18" s="159"/>
      <c r="J18" s="217"/>
      <c r="K18" s="217"/>
      <c r="L18" s="217"/>
      <c r="M18" s="217"/>
    </row>
    <row r="19" spans="1:13" ht="11.25" customHeight="1">
      <c r="A19" s="691"/>
      <c r="B19" s="156" t="s">
        <v>136</v>
      </c>
      <c r="C19" s="660" t="s">
        <v>137</v>
      </c>
      <c r="D19" s="157"/>
      <c r="E19" s="660" t="s">
        <v>138</v>
      </c>
      <c r="F19" s="157"/>
      <c r="G19" s="660" t="s">
        <v>638</v>
      </c>
      <c r="H19" s="135" t="s">
        <v>803</v>
      </c>
      <c r="I19" s="159"/>
      <c r="J19" s="217"/>
      <c r="K19" s="217"/>
      <c r="L19" s="217"/>
      <c r="M19" s="217"/>
    </row>
    <row r="20" spans="1:13" ht="11.25" customHeight="1">
      <c r="A20" s="612" t="s">
        <v>804</v>
      </c>
      <c r="B20" s="656">
        <f t="shared" ref="B20:G20" si="0">B21+B25</f>
        <v>0</v>
      </c>
      <c r="C20" s="656">
        <f t="shared" si="0"/>
        <v>0</v>
      </c>
      <c r="D20" s="656">
        <f t="shared" si="0"/>
        <v>0</v>
      </c>
      <c r="E20" s="656">
        <f t="shared" si="0"/>
        <v>0</v>
      </c>
      <c r="F20" s="656">
        <f t="shared" si="0"/>
        <v>0</v>
      </c>
      <c r="G20" s="656">
        <f t="shared" si="0"/>
        <v>0</v>
      </c>
      <c r="H20" s="158">
        <f t="shared" ref="H20:H27" si="1">B20-E20</f>
        <v>0</v>
      </c>
      <c r="I20" s="159"/>
      <c r="J20" s="217"/>
      <c r="K20" s="217"/>
      <c r="L20" s="217"/>
      <c r="M20" s="217"/>
    </row>
    <row r="21" spans="1:13" ht="11.25" customHeight="1">
      <c r="A21" s="159" t="s">
        <v>469</v>
      </c>
      <c r="B21" s="160">
        <f t="shared" ref="B21:G21" si="2">SUM(B22:B24)</f>
        <v>0</v>
      </c>
      <c r="C21" s="160">
        <f t="shared" si="2"/>
        <v>0</v>
      </c>
      <c r="D21" s="160">
        <f t="shared" si="2"/>
        <v>0</v>
      </c>
      <c r="E21" s="160">
        <f t="shared" si="2"/>
        <v>0</v>
      </c>
      <c r="F21" s="160">
        <f t="shared" si="2"/>
        <v>0</v>
      </c>
      <c r="G21" s="160">
        <f t="shared" si="2"/>
        <v>0</v>
      </c>
      <c r="H21" s="161">
        <f t="shared" si="1"/>
        <v>0</v>
      </c>
      <c r="I21" s="159"/>
      <c r="J21" s="217"/>
      <c r="K21" s="217"/>
      <c r="L21" s="217"/>
      <c r="M21" s="217"/>
    </row>
    <row r="22" spans="1:13" ht="11.25" customHeight="1">
      <c r="A22" s="159" t="s">
        <v>805</v>
      </c>
      <c r="B22" s="11"/>
      <c r="C22" s="11"/>
      <c r="D22" s="11"/>
      <c r="E22" s="11"/>
      <c r="F22" s="11"/>
      <c r="G22" s="11"/>
      <c r="H22" s="161">
        <f t="shared" si="1"/>
        <v>0</v>
      </c>
      <c r="I22" s="159"/>
      <c r="J22" s="217"/>
      <c r="K22" s="217"/>
      <c r="L22" s="217"/>
      <c r="M22" s="217"/>
    </row>
    <row r="23" spans="1:13" ht="11.25" customHeight="1">
      <c r="A23" s="159" t="s">
        <v>806</v>
      </c>
      <c r="B23" s="11"/>
      <c r="C23" s="11"/>
      <c r="D23" s="11"/>
      <c r="E23" s="11"/>
      <c r="F23" s="11"/>
      <c r="G23" s="11"/>
      <c r="H23" s="161">
        <f t="shared" si="1"/>
        <v>0</v>
      </c>
      <c r="I23" s="159"/>
      <c r="J23" s="217"/>
      <c r="K23" s="217"/>
      <c r="L23" s="217"/>
      <c r="M23" s="217"/>
    </row>
    <row r="24" spans="1:13" ht="11.25" customHeight="1">
      <c r="A24" s="159" t="s">
        <v>807</v>
      </c>
      <c r="B24" s="11"/>
      <c r="C24" s="11"/>
      <c r="D24" s="11"/>
      <c r="E24" s="11"/>
      <c r="F24" s="11"/>
      <c r="G24" s="11"/>
      <c r="H24" s="161">
        <f t="shared" si="1"/>
        <v>0</v>
      </c>
      <c r="I24" s="159"/>
      <c r="J24" s="217"/>
      <c r="K24" s="217"/>
      <c r="L24" s="217"/>
      <c r="M24" s="217"/>
    </row>
    <row r="25" spans="1:13" ht="11.25" customHeight="1">
      <c r="A25" s="159" t="s">
        <v>808</v>
      </c>
      <c r="B25" s="160">
        <f t="shared" ref="B25:G25" si="3">SUM(B26:B27)</f>
        <v>0</v>
      </c>
      <c r="C25" s="160">
        <f t="shared" si="3"/>
        <v>0</v>
      </c>
      <c r="D25" s="160">
        <f t="shared" si="3"/>
        <v>0</v>
      </c>
      <c r="E25" s="160">
        <f t="shared" si="3"/>
        <v>0</v>
      </c>
      <c r="F25" s="160">
        <f t="shared" si="3"/>
        <v>0</v>
      </c>
      <c r="G25" s="160">
        <f t="shared" si="3"/>
        <v>0</v>
      </c>
      <c r="H25" s="161">
        <f t="shared" si="1"/>
        <v>0</v>
      </c>
      <c r="I25" s="159"/>
      <c r="J25" s="217"/>
      <c r="K25" s="217"/>
      <c r="L25" s="217"/>
      <c r="M25" s="217"/>
    </row>
    <row r="26" spans="1:13" ht="11.25" customHeight="1">
      <c r="A26" s="159" t="s">
        <v>809</v>
      </c>
      <c r="B26" s="11"/>
      <c r="C26" s="11"/>
      <c r="D26" s="11"/>
      <c r="E26" s="11"/>
      <c r="F26" s="11"/>
      <c r="G26" s="11"/>
      <c r="H26" s="161">
        <f t="shared" si="1"/>
        <v>0</v>
      </c>
      <c r="I26" s="159"/>
      <c r="J26" s="217"/>
      <c r="K26" s="217"/>
      <c r="L26" s="217"/>
      <c r="M26" s="217"/>
    </row>
    <row r="27" spans="1:13" ht="11.25" customHeight="1">
      <c r="A27" s="159" t="s">
        <v>810</v>
      </c>
      <c r="B27" s="11"/>
      <c r="C27" s="11"/>
      <c r="D27" s="11"/>
      <c r="E27" s="11"/>
      <c r="F27" s="11"/>
      <c r="G27" s="11"/>
      <c r="H27" s="162">
        <f t="shared" si="1"/>
        <v>0</v>
      </c>
      <c r="I27" s="159"/>
      <c r="J27" s="217"/>
      <c r="K27" s="217"/>
      <c r="L27" s="217"/>
      <c r="M27" s="217"/>
    </row>
    <row r="28" spans="1:13" ht="11.25" customHeight="1">
      <c r="A28" s="163"/>
      <c r="B28" s="164"/>
      <c r="C28" s="164"/>
      <c r="D28" s="164"/>
      <c r="E28" s="164"/>
      <c r="F28" s="165"/>
      <c r="G28" s="165"/>
      <c r="H28" s="165"/>
      <c r="I28" s="159"/>
      <c r="J28" s="217"/>
      <c r="K28" s="217"/>
      <c r="L28" s="217"/>
      <c r="M28" s="217"/>
    </row>
    <row r="29" spans="1:13" ht="11.25" customHeight="1">
      <c r="A29" s="1177" t="s">
        <v>811</v>
      </c>
      <c r="B29" s="166">
        <f>C29-1</f>
        <v>2016</v>
      </c>
      <c r="C29" s="1173">
        <v>2017</v>
      </c>
      <c r="D29" s="1174"/>
      <c r="E29" s="1174"/>
      <c r="F29" s="1174"/>
      <c r="G29" s="1175"/>
      <c r="H29" s="142" t="s">
        <v>812</v>
      </c>
      <c r="I29" s="159"/>
      <c r="J29" s="217"/>
      <c r="K29" s="217"/>
      <c r="L29" s="217"/>
      <c r="M29" s="217"/>
    </row>
    <row r="30" spans="1:13" ht="11.25" customHeight="1">
      <c r="A30" s="1178"/>
      <c r="B30" s="157" t="s">
        <v>640</v>
      </c>
      <c r="C30" s="156"/>
      <c r="D30" s="1176" t="s">
        <v>813</v>
      </c>
      <c r="E30" s="1176"/>
      <c r="F30" s="1176"/>
      <c r="G30" s="662"/>
      <c r="H30" s="157" t="s">
        <v>814</v>
      </c>
      <c r="I30" s="159"/>
      <c r="J30" s="217"/>
      <c r="K30" s="217"/>
      <c r="L30" s="217"/>
      <c r="M30" s="217"/>
    </row>
    <row r="31" spans="1:13" ht="11.25" customHeight="1">
      <c r="A31" s="167" t="s">
        <v>815</v>
      </c>
      <c r="B31" s="11"/>
      <c r="C31" s="1148">
        <f>C12-E20-G20</f>
        <v>0</v>
      </c>
      <c r="D31" s="1164"/>
      <c r="E31" s="1164"/>
      <c r="F31" s="1164"/>
      <c r="G31" s="1149"/>
      <c r="H31" s="168">
        <f>B31+C31</f>
        <v>0</v>
      </c>
      <c r="I31" s="159"/>
      <c r="J31" s="217"/>
      <c r="K31" s="217"/>
      <c r="L31" s="217"/>
      <c r="M31" s="217"/>
    </row>
    <row r="32" spans="1:13" ht="16.5" customHeight="1">
      <c r="A32" s="1150" t="s">
        <v>165</v>
      </c>
      <c r="B32" s="1150"/>
      <c r="C32" s="1150"/>
      <c r="D32" s="1150"/>
      <c r="E32" s="1150"/>
      <c r="F32" s="1150"/>
      <c r="G32" s="1150"/>
      <c r="H32" s="1150"/>
      <c r="I32" s="299"/>
      <c r="J32" s="299"/>
      <c r="K32" s="299"/>
      <c r="L32" s="299"/>
      <c r="M32" s="299"/>
    </row>
    <row r="33" spans="1:8" ht="11.25" customHeight="1">
      <c r="A33" s="1179"/>
      <c r="B33" s="1179"/>
      <c r="C33" s="1179"/>
      <c r="D33" s="1179"/>
      <c r="E33" s="1179"/>
      <c r="F33" s="1179"/>
      <c r="G33" s="1179"/>
      <c r="H33" s="1179"/>
    </row>
    <row r="34" spans="1:8" ht="11.25" customHeight="1">
      <c r="A34" s="1180"/>
      <c r="B34" s="1180"/>
      <c r="C34" s="1180"/>
      <c r="D34" s="1180"/>
      <c r="E34" s="1180"/>
      <c r="F34" s="1180"/>
      <c r="G34" s="1180"/>
      <c r="H34" s="1180"/>
    </row>
    <row r="35" spans="1:8" ht="11.25" customHeight="1">
      <c r="A35" s="1165"/>
      <c r="B35" s="1165"/>
      <c r="C35" s="1165"/>
      <c r="D35" s="1165"/>
      <c r="E35" s="1165"/>
      <c r="F35" s="1165"/>
      <c r="G35" s="1165"/>
      <c r="H35" s="1165"/>
    </row>
    <row r="36" spans="1:8" ht="11.25" customHeight="1">
      <c r="A36" s="1165"/>
      <c r="B36" s="1165"/>
      <c r="C36" s="1165"/>
      <c r="D36" s="1165"/>
      <c r="E36" s="1165"/>
      <c r="F36" s="1165"/>
      <c r="G36" s="1165"/>
      <c r="H36" s="1165"/>
    </row>
    <row r="39" spans="1:8" ht="11.25" customHeight="1">
      <c r="A39" s="159"/>
      <c r="B39" s="159"/>
      <c r="C39" s="159"/>
      <c r="D39" s="159" t="s">
        <v>816</v>
      </c>
      <c r="E39" s="159"/>
      <c r="F39" s="159"/>
      <c r="G39" s="159"/>
      <c r="H39" s="159"/>
    </row>
  </sheetData>
  <sheetProtection password="C236" formatCells="0" formatColumns="0" formatRows="0" insertColumns="0" insertRows="0" insertHyperlinks="0" deleteColumns="0" deleteRows="0" sort="0" autoFilter="0" pivotTables="0"/>
  <mergeCells count="20">
    <mergeCell ref="C10:G10"/>
    <mergeCell ref="A10:A11"/>
    <mergeCell ref="A3:F3"/>
    <mergeCell ref="A4:F4"/>
    <mergeCell ref="A5:F5"/>
    <mergeCell ref="A6:F6"/>
    <mergeCell ref="A7:F7"/>
    <mergeCell ref="A35:H35"/>
    <mergeCell ref="A36:H36"/>
    <mergeCell ref="C11:G11"/>
    <mergeCell ref="C12:G12"/>
    <mergeCell ref="C13:G13"/>
    <mergeCell ref="C14:G14"/>
    <mergeCell ref="C29:G29"/>
    <mergeCell ref="D30:F30"/>
    <mergeCell ref="A29:A30"/>
    <mergeCell ref="C31:G31"/>
    <mergeCell ref="A32:H32"/>
    <mergeCell ref="A33:H33"/>
    <mergeCell ref="A34:H34"/>
  </mergeCells>
  <printOptions horizontalCentered="1" verticalCentered="1"/>
  <pageMargins left="0" right="0" top="0.59" bottom="0.39" header="0" footer="0"/>
  <pageSetup paperSize="9" scale="80" orientation="landscape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128"/>
  <sheetViews>
    <sheetView showGridLines="0" workbookViewId="0" xr3:uid="{274F5AE0-5452-572F-8038-C13FFDA59D49}">
      <selection activeCell="H76" sqref="H76"/>
    </sheetView>
  </sheetViews>
  <sheetFormatPr defaultColWidth="8.85546875" defaultRowHeight="12.75"/>
  <cols>
    <col min="1" max="1" width="78.5703125" style="12" customWidth="1"/>
    <col min="2" max="2" width="14.7109375" style="567" customWidth="1"/>
    <col min="3" max="5" width="15.7109375" style="567" customWidth="1"/>
    <col min="6" max="8" width="15.7109375" style="12" customWidth="1"/>
    <col min="9" max="9" width="8.85546875" style="62"/>
  </cols>
  <sheetData>
    <row r="1" spans="1:256" ht="15.75" customHeight="1">
      <c r="A1" s="63" t="s">
        <v>817</v>
      </c>
      <c r="B1" s="508"/>
      <c r="C1" s="508"/>
      <c r="D1" s="508"/>
      <c r="E1" s="508"/>
      <c r="F1" s="76"/>
      <c r="G1" s="76"/>
      <c r="H1" s="217"/>
      <c r="I1" s="218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>
      <c r="A2" s="131"/>
      <c r="B2" s="509"/>
      <c r="C2" s="509"/>
      <c r="D2" s="509"/>
      <c r="E2" s="509"/>
      <c r="F2" s="76"/>
      <c r="G2" s="76"/>
      <c r="H2" s="217"/>
      <c r="I2" s="218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1:256">
      <c r="A3" s="698" t="str">
        <f>'Informações Iniciais'!A1</f>
        <v>PREFEITURA DE SAO BERNARDO</v>
      </c>
      <c r="B3" s="698"/>
      <c r="C3" s="698"/>
      <c r="D3" s="698"/>
      <c r="E3" s="698"/>
      <c r="F3" s="698"/>
      <c r="G3" s="698"/>
      <c r="H3" s="217"/>
      <c r="I3" s="218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>
      <c r="A4" s="698" t="s">
        <v>2</v>
      </c>
      <c r="B4" s="698"/>
      <c r="C4" s="698"/>
      <c r="D4" s="698"/>
      <c r="E4" s="698"/>
      <c r="F4" s="698"/>
      <c r="G4" s="698"/>
      <c r="H4" s="217"/>
      <c r="I4" s="218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256">
      <c r="A5" s="1281" t="s">
        <v>818</v>
      </c>
      <c r="B5" s="1281"/>
      <c r="C5" s="1281"/>
      <c r="D5" s="1281"/>
      <c r="E5" s="1281"/>
      <c r="F5" s="1281"/>
      <c r="G5" s="1281"/>
      <c r="H5" s="217"/>
      <c r="I5" s="218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17"/>
    </row>
    <row r="6" spans="1:256">
      <c r="A6" s="698" t="s">
        <v>40</v>
      </c>
      <c r="B6" s="698"/>
      <c r="C6" s="698"/>
      <c r="D6" s="698"/>
      <c r="E6" s="698"/>
      <c r="F6" s="698"/>
      <c r="G6" s="698"/>
      <c r="H6" s="217"/>
      <c r="I6" s="218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1080" t="s">
        <v>3</v>
      </c>
      <c r="IJ6" s="1080"/>
      <c r="IK6" s="1080"/>
      <c r="IL6" s="1080"/>
      <c r="IM6" s="1080"/>
      <c r="IN6" s="1080"/>
      <c r="IO6" s="218">
        <f>IF($A$7=IP6,1,0)</f>
        <v>1</v>
      </c>
      <c r="IP6" s="1079" t="s">
        <v>572</v>
      </c>
      <c r="IQ6" s="1079"/>
      <c r="IR6" s="1079"/>
      <c r="IS6" s="1079"/>
      <c r="IT6" s="1079"/>
      <c r="IU6" s="1079"/>
      <c r="IV6" s="1079"/>
    </row>
    <row r="7" spans="1:256">
      <c r="A7" s="1281" t="str">
        <f>+'Informações Iniciais'!A5</f>
        <v>&lt;SELECIONE O PERÍODO CLICANDO NA SETA AO LADO&gt;</v>
      </c>
      <c r="B7" s="1281"/>
      <c r="C7" s="1281"/>
      <c r="D7" s="1281"/>
      <c r="E7" s="1281"/>
      <c r="F7" s="1281"/>
      <c r="G7" s="1281"/>
      <c r="H7" s="217"/>
      <c r="I7" s="218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1080"/>
      <c r="IJ7" s="1080"/>
      <c r="IK7" s="1080"/>
      <c r="IL7" s="1080"/>
      <c r="IM7" s="1080"/>
      <c r="IN7" s="1080"/>
      <c r="IO7" s="217"/>
      <c r="IP7" s="217"/>
      <c r="IQ7" s="217"/>
      <c r="IR7" s="217"/>
      <c r="IS7" s="217"/>
      <c r="IT7" s="218">
        <f t="shared" ref="IT7:IT12" si="0">IF($A$7=IV7,1,0)</f>
        <v>0</v>
      </c>
      <c r="IU7" s="217"/>
      <c r="IV7" s="319" t="s">
        <v>6</v>
      </c>
    </row>
    <row r="8" spans="1:256" ht="15.75" customHeight="1">
      <c r="A8" s="1282" t="str">
        <f>IF(IT13=1,"","O período acima deve ser escolhido clicando na setinha ao lado da célula. A indicação de período diferente pode comprometer os dados da planilha!!!")</f>
        <v/>
      </c>
      <c r="B8" s="1282"/>
      <c r="C8" s="1282"/>
      <c r="D8" s="1282"/>
      <c r="E8" s="1282"/>
      <c r="F8" s="1282"/>
      <c r="G8" s="1282"/>
      <c r="H8" s="217"/>
      <c r="I8" s="218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1080"/>
      <c r="IJ8" s="1080"/>
      <c r="IK8" s="1080"/>
      <c r="IL8" s="1080"/>
      <c r="IM8" s="1080"/>
      <c r="IN8" s="1080"/>
      <c r="IO8" s="217"/>
      <c r="IP8" s="217"/>
      <c r="IQ8" s="217"/>
      <c r="IR8" s="217"/>
      <c r="IS8" s="217"/>
      <c r="IT8" s="218">
        <f t="shared" si="0"/>
        <v>0</v>
      </c>
      <c r="IU8" s="217"/>
      <c r="IV8" s="319" t="s">
        <v>8</v>
      </c>
    </row>
    <row r="9" spans="1:256">
      <c r="A9" s="1283" t="s">
        <v>819</v>
      </c>
      <c r="B9" s="1283"/>
      <c r="C9" s="1283"/>
      <c r="D9" s="1283"/>
      <c r="E9" s="1283"/>
      <c r="F9" s="1283"/>
      <c r="G9" s="64" t="s">
        <v>42</v>
      </c>
      <c r="H9" s="217"/>
      <c r="I9" s="218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1080"/>
      <c r="IJ9" s="1080"/>
      <c r="IK9" s="1080"/>
      <c r="IL9" s="1080"/>
      <c r="IM9" s="1080"/>
      <c r="IN9" s="1080"/>
      <c r="IO9" s="217"/>
      <c r="IP9" s="217"/>
      <c r="IQ9" s="217"/>
      <c r="IR9" s="217"/>
      <c r="IS9" s="217"/>
      <c r="IT9" s="218">
        <f t="shared" si="0"/>
        <v>0</v>
      </c>
      <c r="IU9" s="217"/>
      <c r="IV9" s="319" t="s">
        <v>9</v>
      </c>
    </row>
    <row r="10" spans="1:256">
      <c r="A10" s="65"/>
      <c r="B10" s="1207" t="s">
        <v>44</v>
      </c>
      <c r="C10" s="1207" t="s">
        <v>45</v>
      </c>
      <c r="D10" s="1229" t="s">
        <v>46</v>
      </c>
      <c r="E10" s="1230"/>
      <c r="F10" s="1230"/>
      <c r="G10" s="1230"/>
      <c r="H10" s="217"/>
      <c r="I10" s="218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1080"/>
      <c r="IJ10" s="1080"/>
      <c r="IK10" s="1080"/>
      <c r="IL10" s="1080"/>
      <c r="IM10" s="1080"/>
      <c r="IN10" s="1080"/>
      <c r="IO10" s="217"/>
      <c r="IP10" s="217"/>
      <c r="IQ10" s="217"/>
      <c r="IR10" s="217"/>
      <c r="IS10" s="217"/>
      <c r="IT10" s="218">
        <f t="shared" si="0"/>
        <v>0</v>
      </c>
      <c r="IU10" s="217"/>
      <c r="IV10" s="319" t="s">
        <v>11</v>
      </c>
    </row>
    <row r="11" spans="1:256">
      <c r="A11" s="66" t="s">
        <v>820</v>
      </c>
      <c r="B11" s="1208"/>
      <c r="C11" s="1208"/>
      <c r="D11" s="1269" t="s">
        <v>50</v>
      </c>
      <c r="E11" s="1270"/>
      <c r="F11" s="1271" t="s">
        <v>49</v>
      </c>
      <c r="G11" s="1272"/>
      <c r="H11" s="217"/>
      <c r="I11" s="218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1080"/>
      <c r="IJ11" s="1080"/>
      <c r="IK11" s="1080"/>
      <c r="IL11" s="1080"/>
      <c r="IM11" s="1080"/>
      <c r="IN11" s="1080"/>
      <c r="IO11" s="217"/>
      <c r="IP11" s="217"/>
      <c r="IQ11" s="217"/>
      <c r="IR11" s="217"/>
      <c r="IS11" s="217"/>
      <c r="IT11" s="218">
        <f t="shared" si="0"/>
        <v>0</v>
      </c>
      <c r="IU11" s="217"/>
      <c r="IV11" s="319" t="s">
        <v>14</v>
      </c>
    </row>
    <row r="12" spans="1:256">
      <c r="A12" s="67"/>
      <c r="B12" s="1209"/>
      <c r="C12" s="663" t="s">
        <v>51</v>
      </c>
      <c r="D12" s="1273" t="s">
        <v>52</v>
      </c>
      <c r="E12" s="1274"/>
      <c r="F12" s="1275" t="s">
        <v>821</v>
      </c>
      <c r="G12" s="1276"/>
      <c r="H12" s="217"/>
      <c r="I12" s="218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1080"/>
      <c r="IJ12" s="1080"/>
      <c r="IK12" s="1080"/>
      <c r="IL12" s="1080"/>
      <c r="IM12" s="1080"/>
      <c r="IN12" s="1080"/>
      <c r="IO12" s="217"/>
      <c r="IP12" s="217"/>
      <c r="IQ12" s="217"/>
      <c r="IR12" s="217"/>
      <c r="IS12" s="217"/>
      <c r="IT12" s="218">
        <f t="shared" si="0"/>
        <v>0</v>
      </c>
      <c r="IU12" s="217"/>
      <c r="IV12" s="319" t="s">
        <v>17</v>
      </c>
    </row>
    <row r="13" spans="1:256">
      <c r="A13" s="68" t="s">
        <v>822</v>
      </c>
      <c r="B13" s="510">
        <f>SUM(B14:B21)</f>
        <v>866566</v>
      </c>
      <c r="C13" s="510">
        <f>SUM(C14:C21)</f>
        <v>866566</v>
      </c>
      <c r="D13" s="1220">
        <f>SUM(D14:D21)</f>
        <v>63300.21</v>
      </c>
      <c r="E13" s="1221"/>
      <c r="F13" s="1192">
        <f t="shared" ref="F13:F31" si="1">IF(C13="",0,IF(C13=0,0,D13/C13))</f>
        <v>7.3047188558055587E-2</v>
      </c>
      <c r="G13" s="1193"/>
      <c r="H13" s="217"/>
      <c r="I13" s="218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8">
        <f>SUM(IT7:IT12)+IO6</f>
        <v>1</v>
      </c>
      <c r="IU13" s="217"/>
      <c r="IV13" s="217"/>
    </row>
    <row r="14" spans="1:256">
      <c r="A14" s="69" t="s">
        <v>823</v>
      </c>
      <c r="B14" s="511">
        <v>236992</v>
      </c>
      <c r="C14" s="512">
        <v>236992</v>
      </c>
      <c r="D14" s="1218">
        <v>0</v>
      </c>
      <c r="E14" s="1219"/>
      <c r="F14" s="1192">
        <f t="shared" si="1"/>
        <v>0</v>
      </c>
      <c r="G14" s="1193"/>
      <c r="H14" s="217"/>
      <c r="I14" s="218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102" t="s">
        <v>578</v>
      </c>
      <c r="IV14" s="218">
        <f>+'Informações Iniciais'!C23</f>
        <v>0</v>
      </c>
    </row>
    <row r="15" spans="1:256">
      <c r="A15" s="69" t="s">
        <v>824</v>
      </c>
      <c r="B15" s="511">
        <v>11334</v>
      </c>
      <c r="C15" s="512">
        <v>11334</v>
      </c>
      <c r="D15" s="1218">
        <v>0</v>
      </c>
      <c r="E15" s="1219"/>
      <c r="F15" s="1192">
        <f t="shared" si="1"/>
        <v>0</v>
      </c>
      <c r="G15" s="1193"/>
      <c r="H15" s="217"/>
      <c r="I15" s="218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  <c r="IT15" s="217"/>
      <c r="IU15" s="217"/>
      <c r="IV15" s="217"/>
    </row>
    <row r="16" spans="1:256">
      <c r="A16" s="69" t="s">
        <v>825</v>
      </c>
      <c r="B16" s="511">
        <v>309120</v>
      </c>
      <c r="C16" s="512">
        <v>309120</v>
      </c>
      <c r="D16" s="1218">
        <v>63300.21</v>
      </c>
      <c r="E16" s="1219"/>
      <c r="F16" s="1192">
        <f t="shared" si="1"/>
        <v>0.20477552406832297</v>
      </c>
      <c r="G16" s="1193"/>
      <c r="H16" s="217"/>
      <c r="I16" s="218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  <c r="IT16" s="217"/>
      <c r="IU16" s="217"/>
      <c r="IV16" s="217"/>
    </row>
    <row r="17" spans="1:7">
      <c r="A17" s="69" t="s">
        <v>826</v>
      </c>
      <c r="B17" s="511">
        <v>309120</v>
      </c>
      <c r="C17" s="512">
        <v>309120</v>
      </c>
      <c r="D17" s="1218">
        <v>0</v>
      </c>
      <c r="E17" s="1219"/>
      <c r="F17" s="1192">
        <f t="shared" si="1"/>
        <v>0</v>
      </c>
      <c r="G17" s="1193"/>
    </row>
    <row r="18" spans="1:7">
      <c r="A18" s="69" t="s">
        <v>827</v>
      </c>
      <c r="B18" s="511"/>
      <c r="C18" s="512"/>
      <c r="D18" s="1218"/>
      <c r="E18" s="1219"/>
      <c r="F18" s="1192">
        <f t="shared" si="1"/>
        <v>0</v>
      </c>
      <c r="G18" s="1193"/>
    </row>
    <row r="19" spans="1:7">
      <c r="A19" s="69" t="s">
        <v>828</v>
      </c>
      <c r="B19" s="511"/>
      <c r="C19" s="512"/>
      <c r="D19" s="1218"/>
      <c r="E19" s="1219"/>
      <c r="F19" s="1192">
        <f t="shared" si="1"/>
        <v>0</v>
      </c>
      <c r="G19" s="1193"/>
    </row>
    <row r="20" spans="1:7">
      <c r="A20" s="69" t="s">
        <v>829</v>
      </c>
      <c r="B20" s="511"/>
      <c r="C20" s="512"/>
      <c r="D20" s="1218"/>
      <c r="E20" s="1219"/>
      <c r="F20" s="1192">
        <f t="shared" si="1"/>
        <v>0</v>
      </c>
      <c r="G20" s="1193"/>
    </row>
    <row r="21" spans="1:7">
      <c r="A21" s="69" t="s">
        <v>830</v>
      </c>
      <c r="B21" s="511"/>
      <c r="C21" s="512"/>
      <c r="D21" s="1218"/>
      <c r="E21" s="1219"/>
      <c r="F21" s="1192">
        <f t="shared" si="1"/>
        <v>0</v>
      </c>
      <c r="G21" s="1193"/>
    </row>
    <row r="22" spans="1:7">
      <c r="A22" s="69" t="s">
        <v>831</v>
      </c>
      <c r="B22" s="510">
        <f>SUM(B23:B28)</f>
        <v>11511628.799999999</v>
      </c>
      <c r="C22" s="510">
        <f>SUM(C23:C28)</f>
        <v>11511628.799999999</v>
      </c>
      <c r="D22" s="1279">
        <f>SUM(D23:D28)</f>
        <v>3518168.9599999995</v>
      </c>
      <c r="E22" s="1280"/>
      <c r="F22" s="1192">
        <f t="shared" si="1"/>
        <v>0.30561869402877201</v>
      </c>
      <c r="G22" s="1193"/>
    </row>
    <row r="23" spans="1:7">
      <c r="A23" s="69" t="s">
        <v>832</v>
      </c>
      <c r="B23" s="513">
        <v>9788800</v>
      </c>
      <c r="C23" s="512">
        <v>9788800</v>
      </c>
      <c r="D23" s="1218">
        <v>3026038.84</v>
      </c>
      <c r="E23" s="1219"/>
      <c r="F23" s="1192">
        <f t="shared" si="1"/>
        <v>0.30913276806145795</v>
      </c>
      <c r="G23" s="1193"/>
    </row>
    <row r="24" spans="1:7">
      <c r="A24" s="69" t="s">
        <v>833</v>
      </c>
      <c r="B24" s="513">
        <v>1545600</v>
      </c>
      <c r="C24" s="512">
        <v>1545600</v>
      </c>
      <c r="D24" s="1218">
        <v>429982.48</v>
      </c>
      <c r="E24" s="1219"/>
      <c r="F24" s="1192">
        <f t="shared" si="1"/>
        <v>0.27819777432712212</v>
      </c>
      <c r="G24" s="1193"/>
    </row>
    <row r="25" spans="1:7">
      <c r="A25" s="69" t="s">
        <v>834</v>
      </c>
      <c r="B25" s="513">
        <v>0</v>
      </c>
      <c r="C25" s="512">
        <v>0</v>
      </c>
      <c r="D25" s="1218">
        <v>0</v>
      </c>
      <c r="E25" s="1219"/>
      <c r="F25" s="1192">
        <f t="shared" si="1"/>
        <v>0</v>
      </c>
      <c r="G25" s="1193"/>
    </row>
    <row r="26" spans="1:7">
      <c r="A26" s="69" t="s">
        <v>835</v>
      </c>
      <c r="B26" s="513">
        <v>18547.2</v>
      </c>
      <c r="C26" s="512">
        <v>18547.2</v>
      </c>
      <c r="D26" s="1218">
        <v>3955.55</v>
      </c>
      <c r="E26" s="1219"/>
      <c r="F26" s="1192">
        <f t="shared" si="1"/>
        <v>0.21326938837129056</v>
      </c>
      <c r="G26" s="1193"/>
    </row>
    <row r="27" spans="1:7">
      <c r="A27" s="69" t="s">
        <v>836</v>
      </c>
      <c r="B27" s="513">
        <v>4121.6000000000004</v>
      </c>
      <c r="C27" s="512">
        <v>4121.6000000000004</v>
      </c>
      <c r="D27" s="1218">
        <v>1398.09</v>
      </c>
      <c r="E27" s="1219"/>
      <c r="F27" s="1192">
        <f t="shared" si="1"/>
        <v>0.33921050077639747</v>
      </c>
      <c r="G27" s="1193"/>
    </row>
    <row r="28" spans="1:7">
      <c r="A28" s="69" t="s">
        <v>837</v>
      </c>
      <c r="B28" s="510">
        <v>154560</v>
      </c>
      <c r="C28" s="510">
        <v>154560</v>
      </c>
      <c r="D28" s="1279">
        <v>56794</v>
      </c>
      <c r="E28" s="1280"/>
      <c r="F28" s="1192">
        <f t="shared" si="1"/>
        <v>0.36745600414078677</v>
      </c>
      <c r="G28" s="1193"/>
    </row>
    <row r="29" spans="1:7">
      <c r="A29" s="69" t="s">
        <v>838</v>
      </c>
      <c r="B29" s="513">
        <v>0</v>
      </c>
      <c r="C29" s="512">
        <v>0</v>
      </c>
      <c r="D29" s="1218">
        <v>0</v>
      </c>
      <c r="E29" s="1219"/>
      <c r="F29" s="1192">
        <f t="shared" si="1"/>
        <v>0</v>
      </c>
      <c r="G29" s="1193"/>
    </row>
    <row r="30" spans="1:7">
      <c r="A30" s="69" t="s">
        <v>839</v>
      </c>
      <c r="B30" s="513"/>
      <c r="C30" s="512"/>
      <c r="D30" s="1218"/>
      <c r="E30" s="1219"/>
      <c r="F30" s="1192">
        <f t="shared" si="1"/>
        <v>0</v>
      </c>
      <c r="G30" s="1193"/>
    </row>
    <row r="31" spans="1:7" ht="21.75" customHeight="1">
      <c r="A31" s="70" t="s">
        <v>840</v>
      </c>
      <c r="B31" s="514">
        <f>B13+B22</f>
        <v>12378194.799999999</v>
      </c>
      <c r="C31" s="514">
        <f>C13+C22</f>
        <v>12378194.799999999</v>
      </c>
      <c r="D31" s="1277">
        <f>D13+D22</f>
        <v>3581469.1699999995</v>
      </c>
      <c r="E31" s="1278"/>
      <c r="F31" s="1261">
        <f t="shared" si="1"/>
        <v>0.2893369532365091</v>
      </c>
      <c r="G31" s="1262"/>
    </row>
    <row r="32" spans="1:7">
      <c r="A32" s="131"/>
      <c r="B32" s="515"/>
      <c r="C32" s="509"/>
      <c r="D32" s="509"/>
      <c r="E32" s="509"/>
      <c r="F32" s="131"/>
      <c r="G32" s="131"/>
    </row>
    <row r="33" spans="1:8">
      <c r="A33" s="1233" t="s">
        <v>841</v>
      </c>
      <c r="B33" s="1207" t="s">
        <v>44</v>
      </c>
      <c r="C33" s="1207" t="s">
        <v>45</v>
      </c>
      <c r="D33" s="1229" t="s">
        <v>46</v>
      </c>
      <c r="E33" s="1230"/>
      <c r="F33" s="1230"/>
      <c r="G33" s="1230"/>
      <c r="H33" s="217"/>
    </row>
    <row r="34" spans="1:8">
      <c r="A34" s="1234"/>
      <c r="B34" s="1208"/>
      <c r="C34" s="1208"/>
      <c r="D34" s="1269" t="s">
        <v>50</v>
      </c>
      <c r="E34" s="1270"/>
      <c r="F34" s="1271" t="s">
        <v>49</v>
      </c>
      <c r="G34" s="1272"/>
      <c r="H34" s="217"/>
    </row>
    <row r="35" spans="1:8">
      <c r="A35" s="1235"/>
      <c r="B35" s="1209"/>
      <c r="C35" s="663" t="s">
        <v>54</v>
      </c>
      <c r="D35" s="1273" t="s">
        <v>136</v>
      </c>
      <c r="E35" s="1274"/>
      <c r="F35" s="1275" t="s">
        <v>842</v>
      </c>
      <c r="G35" s="1276"/>
      <c r="H35" s="217"/>
    </row>
    <row r="36" spans="1:8">
      <c r="A36" s="103" t="s">
        <v>843</v>
      </c>
      <c r="B36" s="516">
        <f>SUM(B37:B40)</f>
        <v>4299907.6400000006</v>
      </c>
      <c r="C36" s="516">
        <f>SUM(C37:C40)</f>
        <v>4299907.6400000006</v>
      </c>
      <c r="D36" s="1220">
        <f>SUM(D37:D40)</f>
        <v>682085.22</v>
      </c>
      <c r="E36" s="1221"/>
      <c r="F36" s="1192">
        <f t="shared" ref="F36:F44" si="2">IF(C36="",0,IF(C36=0,0,D36/C36))</f>
        <v>0.15862787694667782</v>
      </c>
      <c r="G36" s="1193"/>
      <c r="H36" s="217"/>
    </row>
    <row r="37" spans="1:8">
      <c r="A37" s="103" t="s">
        <v>844</v>
      </c>
      <c r="B37" s="517">
        <v>4225522.03</v>
      </c>
      <c r="C37" s="512">
        <v>4225522.03</v>
      </c>
      <c r="D37" s="1218">
        <v>682085.22</v>
      </c>
      <c r="E37" s="1219"/>
      <c r="F37" s="1192">
        <f t="shared" si="2"/>
        <v>0.1614203440799479</v>
      </c>
      <c r="G37" s="1193"/>
      <c r="H37" s="217"/>
    </row>
    <row r="38" spans="1:8">
      <c r="A38" s="103" t="s">
        <v>845</v>
      </c>
      <c r="B38" s="517">
        <v>74385.61</v>
      </c>
      <c r="C38" s="512">
        <v>74385.61</v>
      </c>
      <c r="D38" s="1218">
        <v>0</v>
      </c>
      <c r="E38" s="1219"/>
      <c r="F38" s="1192">
        <f t="shared" si="2"/>
        <v>0</v>
      </c>
      <c r="G38" s="1193"/>
      <c r="H38" s="217"/>
    </row>
    <row r="39" spans="1:8">
      <c r="A39" s="103" t="s">
        <v>846</v>
      </c>
      <c r="B39" s="517"/>
      <c r="C39" s="512"/>
      <c r="D39" s="1218"/>
      <c r="E39" s="1219"/>
      <c r="F39" s="1192">
        <f t="shared" si="2"/>
        <v>0</v>
      </c>
      <c r="G39" s="1193"/>
      <c r="H39" s="217"/>
    </row>
    <row r="40" spans="1:8">
      <c r="A40" s="103" t="s">
        <v>847</v>
      </c>
      <c r="B40" s="517"/>
      <c r="C40" s="512"/>
      <c r="D40" s="1218"/>
      <c r="E40" s="1219"/>
      <c r="F40" s="1192">
        <f t="shared" si="2"/>
        <v>0</v>
      </c>
      <c r="G40" s="1193"/>
      <c r="H40" s="217"/>
    </row>
    <row r="41" spans="1:8">
      <c r="A41" s="103" t="s">
        <v>848</v>
      </c>
      <c r="B41" s="517"/>
      <c r="C41" s="512"/>
      <c r="D41" s="1218"/>
      <c r="E41" s="1219"/>
      <c r="F41" s="1192">
        <f t="shared" si="2"/>
        <v>0</v>
      </c>
      <c r="G41" s="1193"/>
      <c r="H41" s="217"/>
    </row>
    <row r="42" spans="1:8">
      <c r="A42" s="103" t="s">
        <v>849</v>
      </c>
      <c r="B42" s="517"/>
      <c r="C42" s="512"/>
      <c r="D42" s="1218"/>
      <c r="E42" s="1219"/>
      <c r="F42" s="1192">
        <f t="shared" si="2"/>
        <v>0</v>
      </c>
      <c r="G42" s="1193"/>
      <c r="H42" s="217"/>
    </row>
    <row r="43" spans="1:8">
      <c r="A43" s="73" t="s">
        <v>850</v>
      </c>
      <c r="B43" s="518"/>
      <c r="C43" s="519"/>
      <c r="D43" s="1218"/>
      <c r="E43" s="1219"/>
      <c r="F43" s="1192">
        <f t="shared" si="2"/>
        <v>0</v>
      </c>
      <c r="G43" s="1193"/>
      <c r="H43" s="217"/>
    </row>
    <row r="44" spans="1:8">
      <c r="A44" s="74" t="s">
        <v>851</v>
      </c>
      <c r="B44" s="520">
        <f>B36+B41+B42+B43</f>
        <v>4299907.6400000006</v>
      </c>
      <c r="C44" s="520">
        <f>C36+C41+C42+C43</f>
        <v>4299907.6400000006</v>
      </c>
      <c r="D44" s="1259">
        <f>D36+D41+D42+D43</f>
        <v>682085.22</v>
      </c>
      <c r="E44" s="1260"/>
      <c r="F44" s="1261">
        <f t="shared" si="2"/>
        <v>0.15862787694667782</v>
      </c>
      <c r="G44" s="1262"/>
      <c r="H44" s="217"/>
    </row>
    <row r="45" spans="1:8">
      <c r="A45" s="71"/>
      <c r="B45" s="515"/>
      <c r="C45" s="515"/>
      <c r="D45" s="515"/>
      <c r="E45" s="515"/>
      <c r="F45" s="76"/>
      <c r="G45" s="76"/>
      <c r="H45" s="217"/>
    </row>
    <row r="46" spans="1:8" ht="16.149999999999999" customHeight="1">
      <c r="A46" s="1236" t="s">
        <v>852</v>
      </c>
      <c r="B46" s="1207" t="s">
        <v>129</v>
      </c>
      <c r="C46" s="1207" t="s">
        <v>130</v>
      </c>
      <c r="D46" s="1216" t="s">
        <v>131</v>
      </c>
      <c r="E46" s="1217"/>
      <c r="F46" s="1255" t="s">
        <v>132</v>
      </c>
      <c r="G46" s="1256"/>
      <c r="H46" s="1194" t="s">
        <v>853</v>
      </c>
    </row>
    <row r="47" spans="1:8" ht="16.149999999999999" customHeight="1">
      <c r="A47" s="1237"/>
      <c r="B47" s="1208"/>
      <c r="C47" s="1208"/>
      <c r="D47" s="521" t="s">
        <v>50</v>
      </c>
      <c r="E47" s="522" t="s">
        <v>49</v>
      </c>
      <c r="F47" s="77" t="s">
        <v>50</v>
      </c>
      <c r="G47" s="78" t="s">
        <v>49</v>
      </c>
      <c r="H47" s="1195"/>
    </row>
    <row r="48" spans="1:8" ht="16.149999999999999" customHeight="1">
      <c r="A48" s="79" t="s">
        <v>854</v>
      </c>
      <c r="B48" s="1209"/>
      <c r="C48" s="523" t="s">
        <v>137</v>
      </c>
      <c r="D48" s="524" t="s">
        <v>138</v>
      </c>
      <c r="E48" s="525" t="s">
        <v>855</v>
      </c>
      <c r="F48" s="80" t="s">
        <v>638</v>
      </c>
      <c r="G48" s="81" t="s">
        <v>856</v>
      </c>
      <c r="H48" s="1190"/>
    </row>
    <row r="49" spans="1:256">
      <c r="A49" s="82" t="s">
        <v>857</v>
      </c>
      <c r="B49" s="526">
        <f>SUM(B50:B52)</f>
        <v>7412006.4000000004</v>
      </c>
      <c r="C49" s="526">
        <f>SUM(C50:C52)</f>
        <v>6647006.4000000004</v>
      </c>
      <c r="D49" s="526">
        <f>SUM(D50:D52)</f>
        <v>180089.86</v>
      </c>
      <c r="E49" s="527">
        <f t="shared" ref="E49:E57" si="3">IF($C49="",0,IF($C49=0,0,D49/$C49))</f>
        <v>2.7093378456804252E-2</v>
      </c>
      <c r="F49" s="84">
        <f>SUM(F50:F52)</f>
        <v>180089.86</v>
      </c>
      <c r="G49" s="85">
        <f t="shared" ref="G49:G57" si="4">IF($C49="",0,IF($C49=0,0,F49/$C49))</f>
        <v>2.7093378456804252E-2</v>
      </c>
      <c r="H49" s="72">
        <f>SUM(H50:H52)</f>
        <v>0</v>
      </c>
      <c r="I49" s="218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</row>
    <row r="50" spans="1:256">
      <c r="A50" s="131" t="s">
        <v>533</v>
      </c>
      <c r="B50" s="513">
        <v>2692393.57</v>
      </c>
      <c r="C50" s="513">
        <v>2989393.57</v>
      </c>
      <c r="D50" s="513">
        <v>180082.86</v>
      </c>
      <c r="E50" s="422">
        <f t="shared" si="3"/>
        <v>6.0240599232974194E-2</v>
      </c>
      <c r="F50" s="87">
        <v>180082.86</v>
      </c>
      <c r="G50" s="85">
        <f t="shared" si="4"/>
        <v>6.0240599232974194E-2</v>
      </c>
      <c r="H50" s="54"/>
      <c r="I50" s="218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</row>
    <row r="51" spans="1:256">
      <c r="A51" s="131" t="s">
        <v>858</v>
      </c>
      <c r="B51" s="513"/>
      <c r="C51" s="513">
        <v>0</v>
      </c>
      <c r="D51" s="513">
        <v>0</v>
      </c>
      <c r="E51" s="422">
        <f t="shared" si="3"/>
        <v>0</v>
      </c>
      <c r="F51" s="88">
        <v>0</v>
      </c>
      <c r="G51" s="85">
        <f t="shared" si="4"/>
        <v>0</v>
      </c>
      <c r="H51" s="54"/>
      <c r="I51" s="218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</row>
    <row r="52" spans="1:256">
      <c r="A52" s="131" t="s">
        <v>535</v>
      </c>
      <c r="B52" s="513">
        <v>4719612.83</v>
      </c>
      <c r="C52" s="513">
        <v>3657612.83</v>
      </c>
      <c r="D52" s="513">
        <v>7</v>
      </c>
      <c r="E52" s="422">
        <f t="shared" si="3"/>
        <v>1.9138165588729085E-6</v>
      </c>
      <c r="F52" s="88">
        <v>7</v>
      </c>
      <c r="G52" s="85">
        <f t="shared" si="4"/>
        <v>1.9138165588729085E-6</v>
      </c>
      <c r="H52" s="54"/>
      <c r="I52" s="218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</row>
    <row r="53" spans="1:256">
      <c r="A53" s="131" t="s">
        <v>764</v>
      </c>
      <c r="B53" s="510">
        <f>SUM(B54:B56)</f>
        <v>452830.56</v>
      </c>
      <c r="C53" s="510">
        <f>SUM(C54:C56)</f>
        <v>517830.56</v>
      </c>
      <c r="D53" s="510">
        <f>SUM(D54:D56)</f>
        <v>0</v>
      </c>
      <c r="E53" s="422">
        <f t="shared" si="3"/>
        <v>0</v>
      </c>
      <c r="F53" s="89">
        <f>SUM(F54:F56)</f>
        <v>0</v>
      </c>
      <c r="G53" s="85">
        <f t="shared" si="4"/>
        <v>0</v>
      </c>
      <c r="H53" s="90">
        <f>SUM(H54:H56)</f>
        <v>0</v>
      </c>
      <c r="I53" s="218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pans="1:256">
      <c r="A54" s="131" t="s">
        <v>859</v>
      </c>
      <c r="B54" s="513">
        <v>452830.56</v>
      </c>
      <c r="C54" s="666">
        <v>517830.56</v>
      </c>
      <c r="D54" s="528">
        <v>0</v>
      </c>
      <c r="E54" s="422">
        <f t="shared" si="3"/>
        <v>0</v>
      </c>
      <c r="F54" s="672">
        <v>0</v>
      </c>
      <c r="G54" s="85">
        <f t="shared" si="4"/>
        <v>0</v>
      </c>
      <c r="H54" s="91"/>
      <c r="I54" s="218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pans="1:256">
      <c r="A55" s="131" t="s">
        <v>539</v>
      </c>
      <c r="B55" s="513"/>
      <c r="C55" s="666">
        <v>0</v>
      </c>
      <c r="D55" s="528">
        <v>0</v>
      </c>
      <c r="E55" s="422">
        <f t="shared" si="3"/>
        <v>0</v>
      </c>
      <c r="F55" s="672">
        <v>0</v>
      </c>
      <c r="G55" s="85">
        <f t="shared" si="4"/>
        <v>0</v>
      </c>
      <c r="H55" s="91"/>
      <c r="I55" s="218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pans="1:256">
      <c r="A56" s="131" t="s">
        <v>860</v>
      </c>
      <c r="B56" s="513"/>
      <c r="C56" s="666">
        <v>0</v>
      </c>
      <c r="D56" s="528">
        <v>0</v>
      </c>
      <c r="E56" s="394">
        <f t="shared" si="3"/>
        <v>0</v>
      </c>
      <c r="F56" s="672">
        <v>0</v>
      </c>
      <c r="G56" s="85">
        <f t="shared" si="4"/>
        <v>0</v>
      </c>
      <c r="H56" s="93"/>
      <c r="I56" s="218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pans="1:256">
      <c r="A57" s="94" t="s">
        <v>861</v>
      </c>
      <c r="B57" s="529">
        <f>B49+B53</f>
        <v>7864836.96</v>
      </c>
      <c r="C57" s="529">
        <f>C49+C53</f>
        <v>7164836.96</v>
      </c>
      <c r="D57" s="529">
        <f>D49+D53</f>
        <v>180089.86</v>
      </c>
      <c r="E57" s="381">
        <f t="shared" si="3"/>
        <v>2.5135234898631943E-2</v>
      </c>
      <c r="F57" s="95">
        <f>F49+F53</f>
        <v>180089.86</v>
      </c>
      <c r="G57" s="96">
        <f t="shared" si="4"/>
        <v>2.5135234898631943E-2</v>
      </c>
      <c r="H57" s="56">
        <f>H49+H53</f>
        <v>0</v>
      </c>
      <c r="I57" s="218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8"/>
      <c r="IS57" s="218"/>
      <c r="IT57" s="218"/>
      <c r="IU57" s="102" t="s">
        <v>862</v>
      </c>
      <c r="IV57" s="218">
        <f>IF($A$7=$IV$12,IF(D57&lt;&gt;(F57+H57),0,1),1)</f>
        <v>1</v>
      </c>
    </row>
    <row r="58" spans="1:256" ht="15.75" customHeight="1">
      <c r="A58" s="1222" t="str">
        <f>IF(IV57=0,"O total das DESPESAS EMPENHADAS deve ser igual ao somatório das DESPESAS LIQUIDADAS e Inscritas em Restos a Pagar não Processados. Verifique os valores acima!!!","")</f>
        <v/>
      </c>
      <c r="B58" s="1222"/>
      <c r="C58" s="1222"/>
      <c r="D58" s="1222"/>
      <c r="E58" s="1222"/>
      <c r="F58" s="1222"/>
      <c r="G58" s="1222"/>
      <c r="H58" s="1222"/>
      <c r="I58" s="218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8"/>
      <c r="IU58" s="217"/>
      <c r="IV58" s="217"/>
    </row>
    <row r="59" spans="1:256" ht="15.6" customHeight="1">
      <c r="A59" s="1238" t="s">
        <v>863</v>
      </c>
      <c r="B59" s="1207" t="s">
        <v>129</v>
      </c>
      <c r="C59" s="1207" t="s">
        <v>130</v>
      </c>
      <c r="D59" s="1216" t="s">
        <v>131</v>
      </c>
      <c r="E59" s="1217"/>
      <c r="F59" s="1255" t="s">
        <v>132</v>
      </c>
      <c r="G59" s="1256"/>
      <c r="H59" s="1194" t="s">
        <v>853</v>
      </c>
      <c r="I59" s="218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pans="1:256" ht="15.6" customHeight="1">
      <c r="A60" s="1239"/>
      <c r="B60" s="1208"/>
      <c r="C60" s="1208"/>
      <c r="D60" s="521" t="s">
        <v>50</v>
      </c>
      <c r="E60" s="522" t="s">
        <v>49</v>
      </c>
      <c r="F60" s="77" t="s">
        <v>50</v>
      </c>
      <c r="G60" s="78" t="s">
        <v>49</v>
      </c>
      <c r="H60" s="1195"/>
      <c r="I60" s="218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pans="1:256" ht="15.6" customHeight="1">
      <c r="A61" s="1240"/>
      <c r="B61" s="1209"/>
      <c r="C61" s="1209"/>
      <c r="D61" s="524" t="s">
        <v>140</v>
      </c>
      <c r="E61" s="530" t="s">
        <v>864</v>
      </c>
      <c r="F61" s="80" t="s">
        <v>640</v>
      </c>
      <c r="G61" s="97" t="s">
        <v>865</v>
      </c>
      <c r="H61" s="1190"/>
      <c r="I61" s="218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</row>
    <row r="62" spans="1:256">
      <c r="A62" s="98" t="s">
        <v>866</v>
      </c>
      <c r="B62" s="531"/>
      <c r="C62" s="532"/>
      <c r="D62" s="666"/>
      <c r="E62" s="527">
        <f t="shared" ref="E62:E72" si="5">IF($D$57="",0,IF($D$57=0,0,D62/$D$57))</f>
        <v>0</v>
      </c>
      <c r="F62" s="672"/>
      <c r="G62" s="83">
        <f t="shared" ref="G62:G72" si="6">IF($F$57="",0,IF($F$57=0,0,F62/$F$57))</f>
        <v>0</v>
      </c>
      <c r="H62" s="91"/>
      <c r="I62" s="218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</row>
    <row r="63" spans="1:256">
      <c r="A63" s="99" t="s">
        <v>867</v>
      </c>
      <c r="B63" s="533"/>
      <c r="C63" s="534"/>
      <c r="D63" s="666"/>
      <c r="E63" s="422">
        <f t="shared" si="5"/>
        <v>0</v>
      </c>
      <c r="F63" s="670"/>
      <c r="G63" s="86">
        <f t="shared" si="6"/>
        <v>0</v>
      </c>
      <c r="H63" s="91"/>
      <c r="I63" s="218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  <c r="IL63" s="217"/>
      <c r="IM63" s="217"/>
      <c r="IN63" s="217"/>
      <c r="IO63" s="217"/>
      <c r="IP63" s="217"/>
      <c r="IQ63" s="217"/>
      <c r="IR63" s="217"/>
      <c r="IS63" s="217"/>
      <c r="IT63" s="217"/>
      <c r="IU63" s="217"/>
      <c r="IV63" s="217"/>
    </row>
    <row r="64" spans="1:256">
      <c r="A64" s="99" t="s">
        <v>868</v>
      </c>
      <c r="B64" s="535">
        <f>SUM(B65:B67)</f>
        <v>4299907.6400000006</v>
      </c>
      <c r="C64" s="535">
        <f>SUM(C65:C67)</f>
        <v>4299907.6400000006</v>
      </c>
      <c r="D64" s="535">
        <f>SUM(D65:D67)</f>
        <v>682085.22</v>
      </c>
      <c r="E64" s="422">
        <f t="shared" si="5"/>
        <v>3.7874715433728476</v>
      </c>
      <c r="F64" s="100">
        <f>SUM(F65:F67)</f>
        <v>0</v>
      </c>
      <c r="G64" s="86">
        <f t="shared" si="6"/>
        <v>0</v>
      </c>
      <c r="H64" s="101">
        <f>SUM(H65:H67)</f>
        <v>0</v>
      </c>
      <c r="I64" s="218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  <c r="IL64" s="217"/>
      <c r="IM64" s="217"/>
      <c r="IN64" s="217"/>
      <c r="IO64" s="217"/>
      <c r="IP64" s="217"/>
      <c r="IQ64" s="217"/>
      <c r="IR64" s="217"/>
      <c r="IS64" s="217"/>
      <c r="IT64" s="217"/>
      <c r="IU64" s="217"/>
      <c r="IV64" s="217"/>
    </row>
    <row r="65" spans="1:256">
      <c r="A65" s="103" t="s">
        <v>869</v>
      </c>
      <c r="B65" s="536">
        <f>+B36</f>
        <v>4299907.6400000006</v>
      </c>
      <c r="C65" s="536">
        <f>+C36</f>
        <v>4299907.6400000006</v>
      </c>
      <c r="D65" s="536">
        <f>+D36</f>
        <v>682085.22</v>
      </c>
      <c r="E65" s="422">
        <f t="shared" si="5"/>
        <v>3.7874715433728476</v>
      </c>
      <c r="F65" s="670"/>
      <c r="G65" s="86">
        <f t="shared" si="6"/>
        <v>0</v>
      </c>
      <c r="H65" s="91"/>
      <c r="I65" s="218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  <c r="IL65" s="217"/>
      <c r="IM65" s="217"/>
      <c r="IN65" s="217"/>
      <c r="IO65" s="217"/>
      <c r="IP65" s="217"/>
      <c r="IQ65" s="217"/>
      <c r="IR65" s="217"/>
      <c r="IS65" s="217"/>
      <c r="IT65" s="217"/>
      <c r="IU65" s="217"/>
      <c r="IV65" s="217"/>
    </row>
    <row r="66" spans="1:256">
      <c r="A66" s="103" t="s">
        <v>870</v>
      </c>
      <c r="B66" s="512"/>
      <c r="C66" s="512"/>
      <c r="D66" s="666"/>
      <c r="E66" s="422">
        <f t="shared" si="5"/>
        <v>0</v>
      </c>
      <c r="F66" s="670"/>
      <c r="G66" s="86">
        <f t="shared" si="6"/>
        <v>0</v>
      </c>
      <c r="H66" s="91"/>
      <c r="I66" s="218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  <c r="IL66" s="217"/>
      <c r="IM66" s="217"/>
      <c r="IN66" s="217"/>
      <c r="IO66" s="217"/>
      <c r="IP66" s="217"/>
      <c r="IQ66" s="217"/>
      <c r="IR66" s="217"/>
      <c r="IS66" s="217"/>
      <c r="IT66" s="217"/>
      <c r="IU66" s="217"/>
      <c r="IV66" s="217"/>
    </row>
    <row r="67" spans="1:256">
      <c r="A67" s="104" t="s">
        <v>871</v>
      </c>
      <c r="B67" s="512"/>
      <c r="C67" s="512"/>
      <c r="D67" s="512"/>
      <c r="E67" s="422">
        <f t="shared" si="5"/>
        <v>0</v>
      </c>
      <c r="F67" s="105"/>
      <c r="G67" s="86">
        <f t="shared" si="6"/>
        <v>0</v>
      </c>
      <c r="H67" s="91"/>
      <c r="I67" s="218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  <c r="IL67" s="217"/>
      <c r="IM67" s="217"/>
      <c r="IN67" s="217"/>
      <c r="IO67" s="217"/>
      <c r="IP67" s="217"/>
      <c r="IQ67" s="217"/>
      <c r="IR67" s="217"/>
      <c r="IS67" s="217"/>
      <c r="IT67" s="217"/>
      <c r="IU67" s="217"/>
      <c r="IV67" s="217"/>
    </row>
    <row r="68" spans="1:256">
      <c r="A68" s="106" t="s">
        <v>872</v>
      </c>
      <c r="B68" s="512"/>
      <c r="C68" s="512"/>
      <c r="D68" s="512"/>
      <c r="E68" s="422">
        <f t="shared" si="5"/>
        <v>0</v>
      </c>
      <c r="F68" s="105"/>
      <c r="G68" s="86">
        <f t="shared" si="6"/>
        <v>0</v>
      </c>
      <c r="H68" s="91"/>
      <c r="I68" s="218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  <c r="IL68" s="217"/>
      <c r="IM68" s="217"/>
      <c r="IN68" s="217"/>
      <c r="IO68" s="217"/>
      <c r="IP68" s="217"/>
      <c r="IQ68" s="217"/>
      <c r="IR68" s="217"/>
      <c r="IS68" s="217"/>
      <c r="IT68" s="217"/>
      <c r="IU68" s="217"/>
      <c r="IV68" s="217"/>
    </row>
    <row r="69" spans="1:256" ht="23.25" customHeight="1">
      <c r="A69" s="676" t="s">
        <v>873</v>
      </c>
      <c r="B69" s="537"/>
      <c r="C69" s="537"/>
      <c r="D69" s="512"/>
      <c r="E69" s="422">
        <f t="shared" si="5"/>
        <v>0</v>
      </c>
      <c r="F69" s="107"/>
      <c r="G69" s="86">
        <f t="shared" si="6"/>
        <v>0</v>
      </c>
      <c r="H69" s="91"/>
      <c r="I69" s="218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</row>
    <row r="70" spans="1:256">
      <c r="A70" s="677" t="s">
        <v>874</v>
      </c>
      <c r="B70" s="512"/>
      <c r="C70" s="512"/>
      <c r="D70" s="512"/>
      <c r="E70" s="422">
        <f t="shared" si="5"/>
        <v>0</v>
      </c>
      <c r="F70" s="105"/>
      <c r="G70" s="86">
        <f t="shared" si="6"/>
        <v>0</v>
      </c>
      <c r="H70" s="91"/>
      <c r="I70" s="218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</row>
    <row r="71" spans="1:256" ht="24" customHeight="1">
      <c r="A71" s="678" t="s">
        <v>875</v>
      </c>
      <c r="B71" s="512"/>
      <c r="C71" s="512"/>
      <c r="D71" s="512"/>
      <c r="E71" s="394">
        <f t="shared" si="5"/>
        <v>0</v>
      </c>
      <c r="F71" s="105"/>
      <c r="G71" s="92">
        <f t="shared" si="6"/>
        <v>0</v>
      </c>
      <c r="H71" s="93"/>
      <c r="I71" s="218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  <c r="IL71" s="217"/>
      <c r="IM71" s="217"/>
      <c r="IN71" s="217"/>
      <c r="IO71" s="217"/>
      <c r="IP71" s="217"/>
      <c r="IQ71" s="217"/>
      <c r="IR71" s="217"/>
      <c r="IS71" s="217"/>
      <c r="IT71" s="217"/>
      <c r="IU71" s="217"/>
      <c r="IV71" s="217"/>
    </row>
    <row r="72" spans="1:256">
      <c r="A72" s="108" t="s">
        <v>876</v>
      </c>
      <c r="B72" s="538">
        <f>SUM(B62:B64,B68:B71)</f>
        <v>4299907.6400000006</v>
      </c>
      <c r="C72" s="538">
        <f>SUM(C62:C64,C68:C71)</f>
        <v>4299907.6400000006</v>
      </c>
      <c r="D72" s="538">
        <f>SUM(D62:D64,D68:D71)</f>
        <v>682085.22</v>
      </c>
      <c r="E72" s="381">
        <f t="shared" si="5"/>
        <v>3.7874715433728476</v>
      </c>
      <c r="F72" s="56">
        <f>SUM(F62:F64,F68:F71)</f>
        <v>0</v>
      </c>
      <c r="G72" s="96">
        <f t="shared" si="6"/>
        <v>0</v>
      </c>
      <c r="H72" s="56">
        <f>SUM(H62:H64,H68:H71)</f>
        <v>0</v>
      </c>
      <c r="I72" s="218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8"/>
      <c r="IS72" s="218"/>
      <c r="IT72" s="218"/>
      <c r="IU72" s="102" t="s">
        <v>862</v>
      </c>
      <c r="IV72" s="218">
        <f>IF($A$7=$IV$12,IF(D72&lt;&gt;(F72+H72),0,1),1)</f>
        <v>1</v>
      </c>
    </row>
    <row r="73" spans="1:256" ht="15.75" customHeight="1">
      <c r="A73" s="1222" t="str">
        <f>IF(IV72=0,"O total das DESPESAS EMPENHADAS deve ser igual ao somatório das DESPESAS LIQUIDADAS e Inscritas em Restos a Pagar não Processados. Verifique os valores acima!!!","")</f>
        <v/>
      </c>
      <c r="B73" s="1222"/>
      <c r="C73" s="1222"/>
      <c r="D73" s="1222"/>
      <c r="E73" s="1222"/>
      <c r="F73" s="1222"/>
      <c r="G73" s="1222"/>
      <c r="H73" s="1222"/>
      <c r="I73" s="218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  <c r="IL73" s="217"/>
      <c r="IM73" s="217"/>
      <c r="IN73" s="217"/>
      <c r="IO73" s="217"/>
      <c r="IP73" s="217"/>
      <c r="IQ73" s="217"/>
      <c r="IR73" s="217"/>
      <c r="IS73" s="217"/>
      <c r="IT73" s="218"/>
      <c r="IU73" s="217"/>
      <c r="IV73" s="217"/>
    </row>
    <row r="74" spans="1:256">
      <c r="A74" s="109" t="s">
        <v>877</v>
      </c>
      <c r="B74" s="539">
        <f>B57-B72</f>
        <v>3564929.3199999994</v>
      </c>
      <c r="C74" s="539">
        <f>C57-C72</f>
        <v>2864929.3199999994</v>
      </c>
      <c r="D74" s="539">
        <f>D57-D72</f>
        <v>-501995.36</v>
      </c>
      <c r="E74" s="540"/>
      <c r="F74" s="110">
        <f>F57-F72</f>
        <v>180089.86</v>
      </c>
      <c r="G74" s="111"/>
      <c r="H74" s="110">
        <f>H57-H72</f>
        <v>0</v>
      </c>
      <c r="I74" s="218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</row>
    <row r="75" spans="1:256" ht="15" customHeight="1">
      <c r="A75" s="112"/>
      <c r="B75" s="541"/>
      <c r="C75" s="508"/>
      <c r="D75" s="509"/>
      <c r="E75" s="509"/>
      <c r="F75" s="76"/>
      <c r="G75" s="113"/>
      <c r="H75" s="191"/>
      <c r="I75" s="218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  <c r="IL75" s="217"/>
      <c r="IM75" s="217"/>
      <c r="IN75" s="217"/>
      <c r="IO75" s="217"/>
      <c r="IP75" s="217"/>
      <c r="IQ75" s="217"/>
      <c r="IR75" s="217"/>
      <c r="IS75" s="217"/>
      <c r="IT75" s="217"/>
      <c r="IU75" s="217"/>
      <c r="IV75" s="217"/>
    </row>
    <row r="76" spans="1:256" ht="24.75" customHeight="1">
      <c r="A76" s="1214" t="s">
        <v>878</v>
      </c>
      <c r="B76" s="1214"/>
      <c r="C76" s="1214"/>
      <c r="D76" s="1215"/>
      <c r="E76" s="1223">
        <f>IF(IV76=3,IF(D$31="",0,IF(D$31=0,0,IF(A$7=IV$12,D$74/D$31,F$74/D$31))),IF(IV76=4,"Verifique o preenchimento da planilha INFORMAÇÕES INICIAIS","HÁ ERROS ACIMA. VERIFIQUE!!!"))</f>
        <v>5.028379456914326E-2</v>
      </c>
      <c r="F76" s="1224"/>
      <c r="G76" s="1224"/>
      <c r="H76" s="1224"/>
      <c r="I76" s="218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  <c r="IL76" s="217"/>
      <c r="IM76" s="217"/>
      <c r="IN76" s="217"/>
      <c r="IO76" s="217"/>
      <c r="IP76" s="217"/>
      <c r="IQ76" s="217"/>
      <c r="IR76" s="217"/>
      <c r="IS76" s="217"/>
      <c r="IT76" s="217"/>
      <c r="IU76" s="102" t="s">
        <v>879</v>
      </c>
      <c r="IV76" s="218">
        <f>+IV72+IV57+IT13+IV14</f>
        <v>3</v>
      </c>
    </row>
    <row r="77" spans="1:256" ht="13.5" customHeight="1">
      <c r="A77" s="109"/>
      <c r="B77" s="542"/>
      <c r="C77" s="542"/>
      <c r="D77" s="542"/>
      <c r="E77" s="543"/>
      <c r="F77" s="76"/>
      <c r="G77" s="114"/>
      <c r="H77" s="115"/>
      <c r="I77" s="218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  <c r="IL77" s="217"/>
      <c r="IM77" s="217"/>
      <c r="IN77" s="217"/>
      <c r="IO77" s="217"/>
      <c r="IP77" s="217"/>
      <c r="IQ77" s="217"/>
      <c r="IR77" s="217"/>
      <c r="IS77" s="217"/>
      <c r="IT77" s="217"/>
      <c r="IU77" s="217"/>
      <c r="IV77" s="217"/>
    </row>
    <row r="78" spans="1:256" ht="17.25" customHeight="1">
      <c r="A78" s="1214" t="s">
        <v>880</v>
      </c>
      <c r="B78" s="1214"/>
      <c r="C78" s="1214"/>
      <c r="D78" s="1215"/>
      <c r="E78" s="1225">
        <f>IF(D$31="",0,IF(D$31=0,0,IF(A$7=IV$12,D$74-D$31*0.15,F$74-D$31*0.15)))</f>
        <v>-357130.51549999986</v>
      </c>
      <c r="F78" s="1226"/>
      <c r="G78" s="1226"/>
      <c r="H78" s="1226"/>
      <c r="I78" s="218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  <c r="IL78" s="217"/>
      <c r="IM78" s="217"/>
      <c r="IN78" s="217"/>
      <c r="IO78" s="217"/>
      <c r="IP78" s="217"/>
      <c r="IQ78" s="217"/>
      <c r="IR78" s="217"/>
      <c r="IS78" s="217"/>
      <c r="IT78" s="217"/>
      <c r="IU78" s="217"/>
      <c r="IV78" s="217"/>
    </row>
    <row r="79" spans="1:256" ht="17.25" customHeight="1">
      <c r="A79" s="116"/>
      <c r="B79" s="544"/>
      <c r="C79" s="544"/>
      <c r="D79" s="544"/>
      <c r="E79" s="543"/>
      <c r="F79" s="76"/>
      <c r="G79" s="113"/>
      <c r="H79" s="191"/>
      <c r="I79" s="218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  <c r="IL79" s="217"/>
      <c r="IM79" s="217"/>
      <c r="IN79" s="217"/>
      <c r="IO79" s="217"/>
      <c r="IP79" s="217"/>
      <c r="IQ79" s="217"/>
      <c r="IR79" s="217"/>
      <c r="IS79" s="217"/>
      <c r="IT79" s="217"/>
      <c r="IU79" s="217"/>
      <c r="IV79" s="217"/>
    </row>
    <row r="80" spans="1:256" ht="11.25" customHeight="1">
      <c r="A80" s="1194" t="s">
        <v>881</v>
      </c>
      <c r="B80" s="1197"/>
      <c r="C80" s="1201" t="s">
        <v>882</v>
      </c>
      <c r="D80" s="1207" t="s">
        <v>883</v>
      </c>
      <c r="E80" s="1207" t="s">
        <v>884</v>
      </c>
      <c r="F80" s="1267" t="s">
        <v>885</v>
      </c>
      <c r="G80" s="1194" t="s">
        <v>886</v>
      </c>
      <c r="H80" s="1196"/>
      <c r="I80" s="218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17"/>
      <c r="FJ80" s="217"/>
      <c r="FK80" s="217"/>
      <c r="FL80" s="217"/>
      <c r="FM80" s="217"/>
      <c r="FN80" s="217"/>
      <c r="FO80" s="217"/>
      <c r="FP80" s="217"/>
      <c r="FQ80" s="217"/>
      <c r="FR80" s="217"/>
      <c r="FS80" s="217"/>
      <c r="FT80" s="217"/>
      <c r="FU80" s="217"/>
      <c r="FV80" s="217"/>
      <c r="FW80" s="217"/>
      <c r="FX80" s="217"/>
      <c r="FY80" s="217"/>
      <c r="FZ80" s="217"/>
      <c r="GA80" s="217"/>
      <c r="GB80" s="217"/>
      <c r="GC80" s="217"/>
      <c r="GD80" s="217"/>
      <c r="GE80" s="217"/>
      <c r="GF80" s="217"/>
      <c r="GG80" s="217"/>
      <c r="GH80" s="217"/>
      <c r="GI80" s="217"/>
      <c r="GJ80" s="217"/>
      <c r="GK80" s="217"/>
      <c r="GL80" s="217"/>
      <c r="GM80" s="217"/>
      <c r="GN80" s="217"/>
      <c r="GO80" s="217"/>
      <c r="GP80" s="217"/>
      <c r="GQ80" s="217"/>
      <c r="GR80" s="217"/>
      <c r="GS80" s="217"/>
      <c r="GT80" s="217"/>
      <c r="GU80" s="217"/>
      <c r="GV80" s="217"/>
      <c r="GW80" s="217"/>
      <c r="GX80" s="217"/>
      <c r="GY80" s="217"/>
      <c r="GZ80" s="217"/>
      <c r="HA80" s="217"/>
      <c r="HB80" s="217"/>
      <c r="HC80" s="217"/>
      <c r="HD80" s="217"/>
      <c r="HE80" s="217"/>
      <c r="HF80" s="217"/>
      <c r="HG80" s="217"/>
      <c r="HH80" s="217"/>
      <c r="HI80" s="217"/>
      <c r="HJ80" s="217"/>
      <c r="HK80" s="217"/>
      <c r="HL80" s="217"/>
      <c r="HM80" s="217"/>
      <c r="HN80" s="217"/>
      <c r="HO80" s="217"/>
      <c r="HP80" s="217"/>
      <c r="HQ80" s="217"/>
      <c r="HR80" s="217"/>
      <c r="HS80" s="217"/>
      <c r="HT80" s="217"/>
      <c r="HU80" s="217"/>
      <c r="HV80" s="217"/>
      <c r="HW80" s="217"/>
      <c r="HX80" s="217"/>
      <c r="HY80" s="217"/>
      <c r="HZ80" s="217"/>
      <c r="IA80" s="217"/>
      <c r="IB80" s="217"/>
      <c r="IC80" s="217"/>
      <c r="ID80" s="217"/>
      <c r="IE80" s="217"/>
      <c r="IF80" s="217"/>
      <c r="IG80" s="217"/>
      <c r="IH80" s="217"/>
      <c r="II80" s="217"/>
      <c r="IJ80" s="217"/>
      <c r="IK80" s="217"/>
      <c r="IL80" s="217"/>
      <c r="IM80" s="217"/>
      <c r="IN80" s="217"/>
      <c r="IO80" s="217"/>
      <c r="IP80" s="217"/>
      <c r="IQ80" s="217"/>
      <c r="IR80" s="217"/>
      <c r="IS80" s="217"/>
      <c r="IT80" s="217"/>
      <c r="IU80" s="217"/>
      <c r="IV80" s="217"/>
    </row>
    <row r="81" spans="1:8" ht="23.25" customHeight="1">
      <c r="A81" s="1190"/>
      <c r="B81" s="1200"/>
      <c r="C81" s="1205"/>
      <c r="D81" s="1209"/>
      <c r="E81" s="1209"/>
      <c r="F81" s="1268"/>
      <c r="G81" s="1190"/>
      <c r="H81" s="1191"/>
    </row>
    <row r="82" spans="1:8" ht="15" customHeight="1">
      <c r="A82" s="1263" t="s">
        <v>887</v>
      </c>
      <c r="B82" s="1264"/>
      <c r="C82" s="545"/>
      <c r="D82" s="546"/>
      <c r="E82" s="547"/>
      <c r="F82" s="117"/>
      <c r="G82" s="1265"/>
      <c r="H82" s="1266"/>
    </row>
    <row r="83" spans="1:8" ht="12" customHeight="1">
      <c r="A83" s="1257" t="s">
        <v>888</v>
      </c>
      <c r="B83" s="1258"/>
      <c r="C83" s="548"/>
      <c r="D83" s="549"/>
      <c r="E83" s="513"/>
      <c r="F83" s="88"/>
      <c r="G83" s="1247"/>
      <c r="H83" s="1248"/>
    </row>
    <row r="84" spans="1:8" ht="12" customHeight="1">
      <c r="A84" s="668" t="s">
        <v>889</v>
      </c>
      <c r="B84" s="550"/>
      <c r="C84" s="548"/>
      <c r="D84" s="549"/>
      <c r="E84" s="513"/>
      <c r="F84" s="88"/>
      <c r="G84" s="1247"/>
      <c r="H84" s="1248"/>
    </row>
    <row r="85" spans="1:8" ht="11.25" customHeight="1">
      <c r="A85" s="118" t="s">
        <v>890</v>
      </c>
      <c r="B85" s="550"/>
      <c r="C85" s="548"/>
      <c r="D85" s="549"/>
      <c r="E85" s="528"/>
      <c r="F85" s="672"/>
      <c r="G85" s="1247"/>
      <c r="H85" s="1248"/>
    </row>
    <row r="86" spans="1:8" ht="12.75" customHeight="1">
      <c r="A86" s="1249" t="s">
        <v>891</v>
      </c>
      <c r="B86" s="1250"/>
      <c r="C86" s="551">
        <f>SUM(C82:C85)</f>
        <v>0</v>
      </c>
      <c r="D86" s="551">
        <f>SUM(D82:D85)</f>
        <v>0</v>
      </c>
      <c r="E86" s="551">
        <f>SUM(E82:E85)</f>
        <v>0</v>
      </c>
      <c r="F86" s="119">
        <f>SUM(F82:F85)</f>
        <v>0</v>
      </c>
      <c r="G86" s="1251">
        <f>SUM(G82:G85)</f>
        <v>0</v>
      </c>
      <c r="H86" s="1252"/>
    </row>
    <row r="87" spans="1:8" ht="12.75" customHeight="1">
      <c r="A87" s="120"/>
      <c r="B87" s="509"/>
      <c r="C87" s="552"/>
      <c r="D87" s="553"/>
      <c r="E87" s="553"/>
      <c r="F87" s="113"/>
      <c r="G87" s="113"/>
      <c r="H87" s="191"/>
    </row>
    <row r="88" spans="1:8" ht="12.75" customHeight="1">
      <c r="A88" s="1196" t="s">
        <v>892</v>
      </c>
      <c r="B88" s="1197"/>
      <c r="C88" s="1195" t="s">
        <v>893</v>
      </c>
      <c r="D88" s="1198"/>
      <c r="E88" s="1198"/>
      <c r="F88" s="1198"/>
      <c r="G88" s="1198"/>
      <c r="H88" s="1198"/>
    </row>
    <row r="89" spans="1:8" ht="15.75" customHeight="1">
      <c r="A89" s="1198"/>
      <c r="B89" s="1199"/>
      <c r="C89" s="1190"/>
      <c r="D89" s="1191"/>
      <c r="E89" s="1191"/>
      <c r="F89" s="1191"/>
      <c r="G89" s="1191"/>
      <c r="H89" s="1191"/>
    </row>
    <row r="90" spans="1:8" ht="14.25" customHeight="1">
      <c r="A90" s="1198"/>
      <c r="B90" s="1199"/>
      <c r="C90" s="1201" t="s">
        <v>894</v>
      </c>
      <c r="D90" s="1202"/>
      <c r="E90" s="1195" t="s">
        <v>895</v>
      </c>
      <c r="F90" s="1198"/>
      <c r="G90" s="1194" t="s">
        <v>896</v>
      </c>
      <c r="H90" s="1196"/>
    </row>
    <row r="91" spans="1:8" ht="13.5" customHeight="1">
      <c r="A91" s="1198"/>
      <c r="B91" s="1199"/>
      <c r="C91" s="1203"/>
      <c r="D91" s="1204"/>
      <c r="E91" s="1195"/>
      <c r="F91" s="1198"/>
      <c r="G91" s="1195"/>
      <c r="H91" s="1198"/>
    </row>
    <row r="92" spans="1:8" ht="12" customHeight="1">
      <c r="A92" s="1191"/>
      <c r="B92" s="1200"/>
      <c r="C92" s="1205"/>
      <c r="D92" s="1206"/>
      <c r="E92" s="1190" t="s">
        <v>142</v>
      </c>
      <c r="F92" s="1191"/>
      <c r="G92" s="1190"/>
      <c r="H92" s="1191"/>
    </row>
    <row r="93" spans="1:8" ht="13.5" customHeight="1">
      <c r="A93" s="122" t="s">
        <v>897</v>
      </c>
      <c r="B93" s="554"/>
      <c r="C93" s="1245"/>
      <c r="D93" s="1246"/>
      <c r="E93" s="1253"/>
      <c r="F93" s="1254"/>
      <c r="G93" s="1253"/>
      <c r="H93" s="1254"/>
    </row>
    <row r="94" spans="1:8" ht="13.5" customHeight="1">
      <c r="A94" s="123" t="s">
        <v>888</v>
      </c>
      <c r="B94" s="555"/>
      <c r="C94" s="1241"/>
      <c r="D94" s="1242"/>
      <c r="E94" s="1212"/>
      <c r="F94" s="1213"/>
      <c r="G94" s="1212"/>
      <c r="H94" s="1213"/>
    </row>
    <row r="95" spans="1:8" ht="13.5" customHeight="1">
      <c r="A95" s="123" t="s">
        <v>898</v>
      </c>
      <c r="B95" s="555"/>
      <c r="C95" s="1241"/>
      <c r="D95" s="1242"/>
      <c r="E95" s="1212"/>
      <c r="F95" s="1213"/>
      <c r="G95" s="1212"/>
      <c r="H95" s="1213"/>
    </row>
    <row r="96" spans="1:8" ht="27" customHeight="1">
      <c r="A96" s="123" t="s">
        <v>899</v>
      </c>
      <c r="B96" s="555"/>
      <c r="C96" s="1241"/>
      <c r="D96" s="1242"/>
      <c r="E96" s="1212"/>
      <c r="F96" s="1213"/>
      <c r="G96" s="1212"/>
      <c r="H96" s="1213"/>
    </row>
    <row r="97" spans="1:8" ht="13.5" customHeight="1">
      <c r="A97" s="124" t="s">
        <v>900</v>
      </c>
      <c r="B97" s="556"/>
      <c r="C97" s="1243">
        <f>SUM(C93:D96)</f>
        <v>0</v>
      </c>
      <c r="D97" s="1244"/>
      <c r="E97" s="1188">
        <f>SUM(E93:F96)</f>
        <v>0</v>
      </c>
      <c r="F97" s="1189"/>
      <c r="G97" s="1188">
        <f>SUM(G93:H96)</f>
        <v>0</v>
      </c>
      <c r="H97" s="1189"/>
    </row>
    <row r="98" spans="1:8" ht="12.75" customHeight="1">
      <c r="A98" s="131"/>
      <c r="B98" s="509"/>
      <c r="C98" s="553"/>
      <c r="D98" s="553"/>
      <c r="E98" s="553"/>
      <c r="F98" s="113"/>
      <c r="G98" s="113"/>
      <c r="H98" s="191"/>
    </row>
    <row r="99" spans="1:8" ht="12.75" customHeight="1">
      <c r="A99" s="1196" t="s">
        <v>901</v>
      </c>
      <c r="B99" s="1197"/>
      <c r="C99" s="1194" t="s">
        <v>902</v>
      </c>
      <c r="D99" s="1196"/>
      <c r="E99" s="1196"/>
      <c r="F99" s="1196"/>
      <c r="G99" s="1196"/>
      <c r="H99" s="1196"/>
    </row>
    <row r="100" spans="1:8" ht="15.75" customHeight="1">
      <c r="A100" s="1198"/>
      <c r="B100" s="1199"/>
      <c r="C100" s="1190"/>
      <c r="D100" s="1191"/>
      <c r="E100" s="1191"/>
      <c r="F100" s="1191"/>
      <c r="G100" s="1191"/>
      <c r="H100" s="1191"/>
    </row>
    <row r="101" spans="1:8" ht="15" customHeight="1">
      <c r="A101" s="1198"/>
      <c r="B101" s="1199"/>
      <c r="C101" s="1201" t="s">
        <v>894</v>
      </c>
      <c r="D101" s="1202"/>
      <c r="E101" s="1194" t="s">
        <v>895</v>
      </c>
      <c r="F101" s="1196"/>
      <c r="G101" s="1194" t="s">
        <v>896</v>
      </c>
      <c r="H101" s="1196"/>
    </row>
    <row r="102" spans="1:8">
      <c r="A102" s="1198"/>
      <c r="B102" s="1199"/>
      <c r="C102" s="1203"/>
      <c r="D102" s="1204"/>
      <c r="E102" s="1195"/>
      <c r="F102" s="1198"/>
      <c r="G102" s="1195"/>
      <c r="H102" s="1198"/>
    </row>
    <row r="103" spans="1:8">
      <c r="A103" s="1191"/>
      <c r="B103" s="1200"/>
      <c r="C103" s="1205"/>
      <c r="D103" s="1206"/>
      <c r="E103" s="1190" t="s">
        <v>143</v>
      </c>
      <c r="F103" s="1191"/>
      <c r="G103" s="1190"/>
      <c r="H103" s="1191"/>
    </row>
    <row r="104" spans="1:8">
      <c r="A104" s="122" t="s">
        <v>903</v>
      </c>
      <c r="B104" s="557"/>
      <c r="C104" s="1245"/>
      <c r="D104" s="1246"/>
      <c r="E104" s="1210"/>
      <c r="F104" s="1211"/>
      <c r="G104" s="1210"/>
      <c r="H104" s="1211"/>
    </row>
    <row r="105" spans="1:8">
      <c r="A105" s="123" t="s">
        <v>888</v>
      </c>
      <c r="B105" s="558"/>
      <c r="C105" s="1241"/>
      <c r="D105" s="1242"/>
      <c r="E105" s="1186"/>
      <c r="F105" s="1187"/>
      <c r="G105" s="1186"/>
      <c r="H105" s="1187"/>
    </row>
    <row r="106" spans="1:8">
      <c r="A106" s="123" t="s">
        <v>904</v>
      </c>
      <c r="B106" s="558"/>
      <c r="C106" s="1241"/>
      <c r="D106" s="1242"/>
      <c r="E106" s="1186"/>
      <c r="F106" s="1187"/>
      <c r="G106" s="1186"/>
      <c r="H106" s="1187"/>
    </row>
    <row r="107" spans="1:8" ht="25.15" customHeight="1">
      <c r="A107" s="123" t="s">
        <v>905</v>
      </c>
      <c r="B107" s="558"/>
      <c r="C107" s="1241"/>
      <c r="D107" s="1242"/>
      <c r="E107" s="1186"/>
      <c r="F107" s="1187"/>
      <c r="G107" s="1186"/>
      <c r="H107" s="1187"/>
    </row>
    <row r="108" spans="1:8" ht="12.75" customHeight="1">
      <c r="A108" s="1409" t="s">
        <v>906</v>
      </c>
      <c r="B108" s="1409"/>
      <c r="C108" s="1243">
        <f>SUM(C104:D107)</f>
        <v>0</v>
      </c>
      <c r="D108" s="1244"/>
      <c r="E108" s="1188">
        <f>SUM(E104:F107)</f>
        <v>0</v>
      </c>
      <c r="F108" s="1189"/>
      <c r="G108" s="1188">
        <f>SUM(G104:H107)</f>
        <v>0</v>
      </c>
      <c r="H108" s="1189"/>
    </row>
    <row r="109" spans="1:8">
      <c r="A109" s="131"/>
      <c r="B109" s="559"/>
      <c r="C109" s="553"/>
      <c r="D109" s="509"/>
      <c r="E109" s="509"/>
      <c r="F109" s="76"/>
      <c r="G109" s="76"/>
      <c r="H109" s="217"/>
    </row>
    <row r="110" spans="1:8">
      <c r="A110" s="125" t="s">
        <v>852</v>
      </c>
      <c r="B110" s="1207" t="s">
        <v>129</v>
      </c>
      <c r="C110" s="1207" t="s">
        <v>130</v>
      </c>
      <c r="D110" s="1227" t="s">
        <v>131</v>
      </c>
      <c r="E110" s="1228"/>
      <c r="F110" s="1229" t="s">
        <v>132</v>
      </c>
      <c r="G110" s="1230"/>
      <c r="H110" s="1194" t="s">
        <v>853</v>
      </c>
    </row>
    <row r="111" spans="1:8">
      <c r="A111" s="126" t="s">
        <v>907</v>
      </c>
      <c r="B111" s="1208"/>
      <c r="C111" s="1208"/>
      <c r="D111" s="560" t="s">
        <v>50</v>
      </c>
      <c r="E111" s="561" t="s">
        <v>49</v>
      </c>
      <c r="F111" s="127" t="s">
        <v>50</v>
      </c>
      <c r="G111" s="665" t="s">
        <v>49</v>
      </c>
      <c r="H111" s="1195"/>
    </row>
    <row r="112" spans="1:8" ht="21.75" customHeight="1">
      <c r="A112" s="79"/>
      <c r="B112" s="1209"/>
      <c r="C112" s="1209"/>
      <c r="D112" s="524" t="s">
        <v>908</v>
      </c>
      <c r="E112" s="562" t="s">
        <v>909</v>
      </c>
      <c r="F112" s="80" t="s">
        <v>910</v>
      </c>
      <c r="G112" s="667" t="s">
        <v>911</v>
      </c>
      <c r="H112" s="1190"/>
    </row>
    <row r="113" spans="1:8">
      <c r="A113" s="131" t="s">
        <v>232</v>
      </c>
      <c r="B113" s="513">
        <v>5066839.58</v>
      </c>
      <c r="C113" s="513">
        <v>5166839.58</v>
      </c>
      <c r="D113" s="528">
        <v>180089.86</v>
      </c>
      <c r="E113" s="422">
        <f t="shared" ref="E113:E119" si="7">IF($D$120="",0,IF($D$120=0,0,D113/$D$120))</f>
        <v>1</v>
      </c>
      <c r="F113" s="49">
        <v>180089.86</v>
      </c>
      <c r="G113" s="86">
        <f t="shared" ref="G113:G119" si="8">IF($F$120="",0,IF($F$120=0,0,F113/$F$120))</f>
        <v>1</v>
      </c>
      <c r="H113" s="128"/>
    </row>
    <row r="114" spans="1:8">
      <c r="A114" s="131" t="s">
        <v>233</v>
      </c>
      <c r="B114" s="513">
        <v>151517.35</v>
      </c>
      <c r="C114" s="513">
        <v>151517.35</v>
      </c>
      <c r="D114" s="528">
        <v>0</v>
      </c>
      <c r="E114" s="422">
        <f t="shared" si="7"/>
        <v>0</v>
      </c>
      <c r="F114" s="670">
        <v>0</v>
      </c>
      <c r="G114" s="86">
        <f t="shared" si="8"/>
        <v>0</v>
      </c>
      <c r="H114" s="91"/>
    </row>
    <row r="115" spans="1:8">
      <c r="A115" s="131" t="s">
        <v>234</v>
      </c>
      <c r="B115" s="513">
        <v>24600.84</v>
      </c>
      <c r="C115" s="513">
        <v>24600.84</v>
      </c>
      <c r="D115" s="528">
        <v>0</v>
      </c>
      <c r="E115" s="422">
        <f t="shared" si="7"/>
        <v>0</v>
      </c>
      <c r="F115" s="670">
        <v>0</v>
      </c>
      <c r="G115" s="86">
        <f t="shared" si="8"/>
        <v>0</v>
      </c>
      <c r="H115" s="91"/>
    </row>
    <row r="116" spans="1:8">
      <c r="A116" s="131" t="s">
        <v>235</v>
      </c>
      <c r="B116" s="513">
        <v>831549.17</v>
      </c>
      <c r="C116" s="513">
        <v>831549.17</v>
      </c>
      <c r="D116" s="528">
        <v>0</v>
      </c>
      <c r="E116" s="422">
        <f t="shared" si="7"/>
        <v>0</v>
      </c>
      <c r="F116" s="670">
        <v>0</v>
      </c>
      <c r="G116" s="86">
        <f t="shared" si="8"/>
        <v>0</v>
      </c>
      <c r="H116" s="91"/>
    </row>
    <row r="117" spans="1:8">
      <c r="A117" s="131" t="s">
        <v>236</v>
      </c>
      <c r="B117" s="513"/>
      <c r="C117" s="513">
        <v>0</v>
      </c>
      <c r="D117" s="528">
        <v>0</v>
      </c>
      <c r="E117" s="422">
        <f t="shared" si="7"/>
        <v>0</v>
      </c>
      <c r="F117" s="670">
        <v>0</v>
      </c>
      <c r="G117" s="86">
        <f t="shared" si="8"/>
        <v>0</v>
      </c>
      <c r="H117" s="91"/>
    </row>
    <row r="118" spans="1:8">
      <c r="A118" s="131" t="s">
        <v>237</v>
      </c>
      <c r="B118" s="513"/>
      <c r="C118" s="513">
        <v>0</v>
      </c>
      <c r="D118" s="528">
        <v>0</v>
      </c>
      <c r="E118" s="422">
        <f t="shared" si="7"/>
        <v>0</v>
      </c>
      <c r="F118" s="670">
        <v>0</v>
      </c>
      <c r="G118" s="86">
        <f t="shared" si="8"/>
        <v>0</v>
      </c>
      <c r="H118" s="91"/>
    </row>
    <row r="119" spans="1:8">
      <c r="A119" s="121" t="s">
        <v>912</v>
      </c>
      <c r="B119" s="563"/>
      <c r="C119" s="563"/>
      <c r="D119" s="528"/>
      <c r="E119" s="422">
        <f t="shared" si="7"/>
        <v>0</v>
      </c>
      <c r="F119" s="670"/>
      <c r="G119" s="86">
        <f t="shared" si="8"/>
        <v>0</v>
      </c>
      <c r="H119" s="93"/>
    </row>
    <row r="120" spans="1:8">
      <c r="A120" s="74" t="s">
        <v>913</v>
      </c>
      <c r="B120" s="520">
        <f>SUM(B113:B119)</f>
        <v>6074506.9399999995</v>
      </c>
      <c r="C120" s="520">
        <f>SUM(C113:C119)</f>
        <v>6174506.9399999995</v>
      </c>
      <c r="D120" s="520">
        <f>SUM(D113:D119)</f>
        <v>180089.86</v>
      </c>
      <c r="E120" s="564"/>
      <c r="F120" s="75">
        <f>SUM(F113:F119)</f>
        <v>180089.86</v>
      </c>
      <c r="G120" s="129"/>
      <c r="H120" s="130">
        <f>SUM(H113:H119)</f>
        <v>0</v>
      </c>
    </row>
    <row r="121" spans="1:8">
      <c r="A121" s="1231" t="s">
        <v>569</v>
      </c>
      <c r="B121" s="1231"/>
      <c r="C121" s="1231"/>
      <c r="D121" s="1231"/>
      <c r="E121" s="1231"/>
      <c r="F121" s="1231"/>
      <c r="G121" s="1231"/>
      <c r="H121" s="1231"/>
    </row>
    <row r="122" spans="1:8">
      <c r="A122" s="131" t="s">
        <v>914</v>
      </c>
      <c r="B122" s="565"/>
      <c r="C122" s="565"/>
      <c r="D122" s="509"/>
      <c r="E122" s="509"/>
      <c r="F122" s="76"/>
      <c r="G122" s="76"/>
      <c r="H122" s="217"/>
    </row>
    <row r="123" spans="1:8">
      <c r="A123" s="131" t="s">
        <v>915</v>
      </c>
      <c r="B123" s="565"/>
      <c r="C123" s="565"/>
      <c r="D123" s="509"/>
      <c r="E123" s="509"/>
      <c r="F123" s="76"/>
      <c r="G123" s="76"/>
      <c r="H123" s="217"/>
    </row>
    <row r="124" spans="1:8">
      <c r="A124" s="131" t="s">
        <v>916</v>
      </c>
      <c r="B124" s="565"/>
      <c r="C124" s="565"/>
      <c r="D124" s="509"/>
      <c r="E124" s="509"/>
      <c r="F124" s="76"/>
      <c r="G124" s="76"/>
      <c r="H124" s="217"/>
    </row>
    <row r="125" spans="1:8">
      <c r="A125" s="131" t="s">
        <v>917</v>
      </c>
      <c r="B125" s="565"/>
      <c r="C125" s="565"/>
      <c r="D125" s="509"/>
      <c r="E125" s="509"/>
      <c r="F125" s="76"/>
      <c r="G125" s="76"/>
      <c r="H125" s="217"/>
    </row>
    <row r="126" spans="1:8">
      <c r="A126" s="131" t="s">
        <v>918</v>
      </c>
      <c r="B126" s="566"/>
      <c r="C126" s="566"/>
      <c r="D126" s="566"/>
      <c r="E126" s="566"/>
      <c r="F126" s="76"/>
      <c r="G126" s="76"/>
      <c r="H126" s="217"/>
    </row>
    <row r="127" spans="1:8">
      <c r="A127" s="131" t="s">
        <v>919</v>
      </c>
      <c r="B127" s="566"/>
      <c r="C127" s="566"/>
      <c r="D127" s="566"/>
      <c r="E127" s="566"/>
      <c r="F127" s="76"/>
      <c r="G127" s="76"/>
      <c r="H127" s="217"/>
    </row>
    <row r="128" spans="1:8">
      <c r="A128" s="1232" t="s">
        <v>920</v>
      </c>
      <c r="B128" s="1232"/>
      <c r="C128" s="1232"/>
      <c r="F128" s="217"/>
      <c r="G128" s="217"/>
      <c r="H128" s="217"/>
    </row>
  </sheetData>
  <sheetProtection password="C236" formatCells="0" formatColumns="0" formatRows="0" insertColumns="0" insertRows="0" insertHyperlinks="0" deleteColumns="0" deleteRows="0" sort="0" autoFilter="0" pivotTables="0"/>
  <mergeCells count="162">
    <mergeCell ref="IP6:IV6"/>
    <mergeCell ref="A7:G7"/>
    <mergeCell ref="II6:IN12"/>
    <mergeCell ref="D12:E12"/>
    <mergeCell ref="F12:G12"/>
    <mergeCell ref="B10:B12"/>
    <mergeCell ref="A9:F9"/>
    <mergeCell ref="D10:G10"/>
    <mergeCell ref="D11:E11"/>
    <mergeCell ref="F11:G11"/>
    <mergeCell ref="C10:C11"/>
    <mergeCell ref="D13:E13"/>
    <mergeCell ref="F13:G13"/>
    <mergeCell ref="D14:E14"/>
    <mergeCell ref="F14:G14"/>
    <mergeCell ref="D15:E15"/>
    <mergeCell ref="F15:G15"/>
    <mergeCell ref="A3:G3"/>
    <mergeCell ref="A4:G4"/>
    <mergeCell ref="A5:G5"/>
    <mergeCell ref="A6:G6"/>
    <mergeCell ref="A8:G8"/>
    <mergeCell ref="F19:G19"/>
    <mergeCell ref="D20:E20"/>
    <mergeCell ref="F20:G20"/>
    <mergeCell ref="D21:E21"/>
    <mergeCell ref="F21:G21"/>
    <mergeCell ref="D19:E19"/>
    <mergeCell ref="F16:G16"/>
    <mergeCell ref="D17:E17"/>
    <mergeCell ref="F17:G17"/>
    <mergeCell ref="D18:E18"/>
    <mergeCell ref="F18:G18"/>
    <mergeCell ref="D16:E16"/>
    <mergeCell ref="F25:G25"/>
    <mergeCell ref="D26:E26"/>
    <mergeCell ref="F26:G26"/>
    <mergeCell ref="D27:E27"/>
    <mergeCell ref="F27:G27"/>
    <mergeCell ref="D25:E25"/>
    <mergeCell ref="F22:G22"/>
    <mergeCell ref="D23:E23"/>
    <mergeCell ref="F23:G23"/>
    <mergeCell ref="D24:E24"/>
    <mergeCell ref="F24:G24"/>
    <mergeCell ref="D22:E22"/>
    <mergeCell ref="E80:E81"/>
    <mergeCell ref="F80:F81"/>
    <mergeCell ref="G80:H81"/>
    <mergeCell ref="F39:G39"/>
    <mergeCell ref="D40:E40"/>
    <mergeCell ref="F40:G40"/>
    <mergeCell ref="D41:E41"/>
    <mergeCell ref="F41:G41"/>
    <mergeCell ref="F28:G28"/>
    <mergeCell ref="D29:E29"/>
    <mergeCell ref="F29:G29"/>
    <mergeCell ref="D38:E38"/>
    <mergeCell ref="F38:G38"/>
    <mergeCell ref="D30:E30"/>
    <mergeCell ref="F30:G30"/>
    <mergeCell ref="F31:G31"/>
    <mergeCell ref="D33:G33"/>
    <mergeCell ref="D34:E34"/>
    <mergeCell ref="F34:G34"/>
    <mergeCell ref="D35:E35"/>
    <mergeCell ref="F35:G35"/>
    <mergeCell ref="F36:G36"/>
    <mergeCell ref="D31:E31"/>
    <mergeCell ref="D28:E28"/>
    <mergeCell ref="A121:H121"/>
    <mergeCell ref="E107:F107"/>
    <mergeCell ref="G107:H107"/>
    <mergeCell ref="E108:F108"/>
    <mergeCell ref="G108:H108"/>
    <mergeCell ref="A128:C128"/>
    <mergeCell ref="A33:A35"/>
    <mergeCell ref="A46:A47"/>
    <mergeCell ref="A59:A61"/>
    <mergeCell ref="B33:B35"/>
    <mergeCell ref="B46:B48"/>
    <mergeCell ref="B59:B61"/>
    <mergeCell ref="C107:D107"/>
    <mergeCell ref="A108:B108"/>
    <mergeCell ref="C108:D108"/>
    <mergeCell ref="C105:D105"/>
    <mergeCell ref="C106:D106"/>
    <mergeCell ref="C97:D97"/>
    <mergeCell ref="C104:D104"/>
    <mergeCell ref="C95:D95"/>
    <mergeCell ref="C96:D96"/>
    <mergeCell ref="G84:H84"/>
    <mergeCell ref="G85:H85"/>
    <mergeCell ref="A86:B86"/>
    <mergeCell ref="B110:B112"/>
    <mergeCell ref="C110:C112"/>
    <mergeCell ref="E104:F104"/>
    <mergeCell ref="G104:H104"/>
    <mergeCell ref="E95:F95"/>
    <mergeCell ref="C33:C34"/>
    <mergeCell ref="C46:C47"/>
    <mergeCell ref="C59:C61"/>
    <mergeCell ref="C80:C81"/>
    <mergeCell ref="A76:D76"/>
    <mergeCell ref="D46:E46"/>
    <mergeCell ref="D42:E42"/>
    <mergeCell ref="D39:E39"/>
    <mergeCell ref="D36:E36"/>
    <mergeCell ref="A73:H73"/>
    <mergeCell ref="H46:H48"/>
    <mergeCell ref="H59:H61"/>
    <mergeCell ref="E76:H76"/>
    <mergeCell ref="A78:D78"/>
    <mergeCell ref="E78:H78"/>
    <mergeCell ref="D37:E37"/>
    <mergeCell ref="D110:E110"/>
    <mergeCell ref="F110:G110"/>
    <mergeCell ref="G86:H86"/>
    <mergeCell ref="A99:B103"/>
    <mergeCell ref="E101:F102"/>
    <mergeCell ref="E90:F91"/>
    <mergeCell ref="C101:D103"/>
    <mergeCell ref="G101:H103"/>
    <mergeCell ref="A88:B92"/>
    <mergeCell ref="C90:D92"/>
    <mergeCell ref="G90:H92"/>
    <mergeCell ref="C99:H100"/>
    <mergeCell ref="E96:F96"/>
    <mergeCell ref="G96:H96"/>
    <mergeCell ref="E92:F92"/>
    <mergeCell ref="C93:D93"/>
    <mergeCell ref="E93:F93"/>
    <mergeCell ref="G93:H93"/>
    <mergeCell ref="C94:D94"/>
    <mergeCell ref="E94:F94"/>
    <mergeCell ref="G94:H94"/>
    <mergeCell ref="C88:H89"/>
    <mergeCell ref="G95:H95"/>
    <mergeCell ref="E105:F105"/>
    <mergeCell ref="G105:H105"/>
    <mergeCell ref="E106:F106"/>
    <mergeCell ref="G106:H106"/>
    <mergeCell ref="E97:F97"/>
    <mergeCell ref="G97:H97"/>
    <mergeCell ref="E103:F103"/>
    <mergeCell ref="F37:G37"/>
    <mergeCell ref="H110:H112"/>
    <mergeCell ref="F46:G46"/>
    <mergeCell ref="A58:H58"/>
    <mergeCell ref="D59:E59"/>
    <mergeCell ref="F59:G59"/>
    <mergeCell ref="A83:B83"/>
    <mergeCell ref="G83:H83"/>
    <mergeCell ref="A80:B81"/>
    <mergeCell ref="F42:G42"/>
    <mergeCell ref="D43:E43"/>
    <mergeCell ref="F43:G43"/>
    <mergeCell ref="D44:E44"/>
    <mergeCell ref="F44:G44"/>
    <mergeCell ref="A82:B82"/>
    <mergeCell ref="G82:H82"/>
    <mergeCell ref="D80:D81"/>
  </mergeCells>
  <conditionalFormatting sqref="A8">
    <cfRule type="expression" dxfId="69" priority="1">
      <formula>XFB13&lt;&gt;1</formula>
    </cfRule>
  </conditionalFormatting>
  <conditionalFormatting sqref="B8">
    <cfRule type="expression" dxfId="68" priority="2">
      <formula>XFB13&lt;&gt;1</formula>
    </cfRule>
  </conditionalFormatting>
  <conditionalFormatting sqref="C8">
    <cfRule type="expression" dxfId="67" priority="3">
      <formula>XFB13&lt;&gt;1</formula>
    </cfRule>
  </conditionalFormatting>
  <conditionalFormatting sqref="D8">
    <cfRule type="expression" dxfId="66" priority="4">
      <formula>A13&lt;&gt;1</formula>
    </cfRule>
  </conditionalFormatting>
  <conditionalFormatting sqref="E8">
    <cfRule type="expression" dxfId="65" priority="5">
      <formula>A13&lt;&gt;1</formula>
    </cfRule>
  </conditionalFormatting>
  <conditionalFormatting sqref="F8">
    <cfRule type="expression" dxfId="64" priority="6">
      <formula>A13&lt;&gt;1</formula>
    </cfRule>
  </conditionalFormatting>
  <conditionalFormatting sqref="G8">
    <cfRule type="expression" dxfId="63" priority="7">
      <formula>A13&lt;&gt;1</formula>
    </cfRule>
  </conditionalFormatting>
  <conditionalFormatting sqref="A58">
    <cfRule type="expression" dxfId="62" priority="8">
      <formula>XFD57=0</formula>
    </cfRule>
  </conditionalFormatting>
  <conditionalFormatting sqref="B58">
    <cfRule type="expression" dxfId="61" priority="9">
      <formula>A57=0</formula>
    </cfRule>
  </conditionalFormatting>
  <conditionalFormatting sqref="C58">
    <cfRule type="expression" dxfId="60" priority="10">
      <formula>A57=0</formula>
    </cfRule>
  </conditionalFormatting>
  <conditionalFormatting sqref="D58">
    <cfRule type="expression" dxfId="59" priority="11">
      <formula>A57=0</formula>
    </cfRule>
  </conditionalFormatting>
  <conditionalFormatting sqref="E58">
    <cfRule type="expression" dxfId="58" priority="12">
      <formula>A57=0</formula>
    </cfRule>
  </conditionalFormatting>
  <conditionalFormatting sqref="F58">
    <cfRule type="expression" dxfId="57" priority="13">
      <formula>A57=0</formula>
    </cfRule>
  </conditionalFormatting>
  <conditionalFormatting sqref="G58">
    <cfRule type="expression" dxfId="56" priority="14">
      <formula>A57=0</formula>
    </cfRule>
  </conditionalFormatting>
  <conditionalFormatting sqref="H58">
    <cfRule type="expression" dxfId="55" priority="15">
      <formula>A57=0</formula>
    </cfRule>
  </conditionalFormatting>
  <conditionalFormatting sqref="B65">
    <cfRule type="expression" dxfId="54" priority="16">
      <formula>B65&lt;&gt;B36</formula>
    </cfRule>
  </conditionalFormatting>
  <conditionalFormatting sqref="C65">
    <cfRule type="expression" dxfId="53" priority="17">
      <formula>B65&lt;&gt;B36</formula>
    </cfRule>
  </conditionalFormatting>
  <conditionalFormatting sqref="D65">
    <cfRule type="expression" dxfId="52" priority="18">
      <formula>B65&lt;&gt;B36</formula>
    </cfRule>
  </conditionalFormatting>
  <conditionalFormatting sqref="A73">
    <cfRule type="expression" dxfId="51" priority="19">
      <formula>XFD72=0</formula>
    </cfRule>
  </conditionalFormatting>
  <conditionalFormatting sqref="B73">
    <cfRule type="expression" dxfId="50" priority="20">
      <formula>A72=0</formula>
    </cfRule>
  </conditionalFormatting>
  <conditionalFormatting sqref="C73">
    <cfRule type="expression" dxfId="49" priority="21">
      <formula>A72=0</formula>
    </cfRule>
  </conditionalFormatting>
  <conditionalFormatting sqref="D73">
    <cfRule type="expression" dxfId="48" priority="22">
      <formula>A72=0</formula>
    </cfRule>
  </conditionalFormatting>
  <conditionalFormatting sqref="E73">
    <cfRule type="expression" dxfId="47" priority="23">
      <formula>A72=0</formula>
    </cfRule>
  </conditionalFormatting>
  <conditionalFormatting sqref="F73">
    <cfRule type="expression" dxfId="46" priority="24">
      <formula>A72=0</formula>
    </cfRule>
  </conditionalFormatting>
  <conditionalFormatting sqref="G73">
    <cfRule type="expression" dxfId="45" priority="25">
      <formula>A72=0</formula>
    </cfRule>
  </conditionalFormatting>
  <conditionalFormatting sqref="H73">
    <cfRule type="expression" dxfId="44" priority="26">
      <formula>A72=0</formula>
    </cfRule>
  </conditionalFormatting>
  <conditionalFormatting sqref="E76">
    <cfRule type="cellIs" dxfId="43" priority="27" operator="lessThan">
      <formula>0.15</formula>
    </cfRule>
  </conditionalFormatting>
  <conditionalFormatting sqref="E76">
    <cfRule type="expression" dxfId="42" priority="28">
      <formula>XFD76&lt;&gt;3</formula>
    </cfRule>
  </conditionalFormatting>
  <conditionalFormatting sqref="F76">
    <cfRule type="cellIs" dxfId="41" priority="29" operator="lessThan">
      <formula>0.15</formula>
    </cfRule>
  </conditionalFormatting>
  <conditionalFormatting sqref="F76">
    <cfRule type="expression" dxfId="40" priority="30">
      <formula>A76&lt;&gt;3</formula>
    </cfRule>
  </conditionalFormatting>
  <conditionalFormatting sqref="G76">
    <cfRule type="cellIs" dxfId="39" priority="31" operator="lessThan">
      <formula>0.15</formula>
    </cfRule>
  </conditionalFormatting>
  <conditionalFormatting sqref="G76">
    <cfRule type="expression" dxfId="38" priority="32">
      <formula>A76&lt;&gt;3</formula>
    </cfRule>
  </conditionalFormatting>
  <conditionalFormatting sqref="H76">
    <cfRule type="cellIs" dxfId="37" priority="33" operator="lessThan">
      <formula>0.15</formula>
    </cfRule>
  </conditionalFormatting>
  <conditionalFormatting sqref="H76">
    <cfRule type="expression" dxfId="36" priority="34">
      <formula>A76&lt;&gt;3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 xr:uid="{00000000-0002-0000-0D00-000000000000}">
      <formula1>$IV$7:$IV$12</formula1>
    </dataValidation>
  </dataValidations>
  <printOptions horizontalCentered="1"/>
  <pageMargins left="0.59" right="0.2" top="0.59" bottom="0.2" header="0.12" footer="0.12"/>
  <pageSetup paperSize="9" scale="75" orientation="landscape"/>
  <rowBreaks count="2" manualBreakCount="2">
    <brk id="45" man="1"/>
    <brk id="8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0"/>
  <sheetViews>
    <sheetView showGridLines="0" zoomScale="115" workbookViewId="0" xr3:uid="{33642244-9AC9-5136-AF77-195C889548CE}">
      <selection activeCell="H36" sqref="H36"/>
    </sheetView>
  </sheetViews>
  <sheetFormatPr defaultRowHeight="12.75"/>
  <cols>
    <col min="1" max="1" width="75.7109375" style="42" customWidth="1"/>
    <col min="2" max="2" width="14.7109375" style="42" customWidth="1"/>
    <col min="3" max="3" width="8.28515625" style="42" customWidth="1"/>
    <col min="4" max="8" width="12.7109375" style="42" customWidth="1"/>
    <col min="9" max="9" width="9.140625" style="42" customWidth="1"/>
  </cols>
  <sheetData>
    <row r="1" spans="1:8" ht="15.75" customHeight="1">
      <c r="A1" s="63" t="s">
        <v>921</v>
      </c>
      <c r="B1" s="43"/>
      <c r="C1" s="43"/>
      <c r="D1" s="43"/>
      <c r="E1" s="43"/>
      <c r="F1" s="76"/>
      <c r="G1" s="76"/>
      <c r="H1" s="217"/>
    </row>
    <row r="2" spans="1:8">
      <c r="A2" s="131"/>
      <c r="B2" s="131"/>
      <c r="C2" s="131"/>
      <c r="D2" s="131"/>
      <c r="E2" s="131"/>
      <c r="F2" s="76"/>
      <c r="G2" s="76"/>
      <c r="H2" s="217"/>
    </row>
    <row r="3" spans="1:8">
      <c r="A3" s="698" t="str">
        <f>+'Informações Iniciais'!A1:B1</f>
        <v>PREFEITURA DE SAO BERNARDO</v>
      </c>
      <c r="B3" s="698"/>
      <c r="C3" s="698"/>
      <c r="D3" s="698"/>
      <c r="E3" s="698"/>
      <c r="F3" s="698"/>
      <c r="G3" s="698"/>
      <c r="H3" s="217"/>
    </row>
    <row r="4" spans="1:8">
      <c r="A4" s="698" t="s">
        <v>2</v>
      </c>
      <c r="B4" s="698"/>
      <c r="C4" s="698"/>
      <c r="D4" s="698"/>
      <c r="E4" s="698"/>
      <c r="F4" s="698"/>
      <c r="G4" s="698"/>
      <c r="H4" s="217"/>
    </row>
    <row r="5" spans="1:8">
      <c r="A5" s="1281" t="s">
        <v>818</v>
      </c>
      <c r="B5" s="1281"/>
      <c r="C5" s="1281"/>
      <c r="D5" s="1281"/>
      <c r="E5" s="1281"/>
      <c r="F5" s="1281"/>
      <c r="G5" s="1281"/>
      <c r="H5" s="217"/>
    </row>
    <row r="6" spans="1:8">
      <c r="A6" s="698" t="s">
        <v>40</v>
      </c>
      <c r="B6" s="698"/>
      <c r="C6" s="698"/>
      <c r="D6" s="698"/>
      <c r="E6" s="698"/>
      <c r="F6" s="698"/>
      <c r="G6" s="698"/>
      <c r="H6" s="217"/>
    </row>
    <row r="7" spans="1:8">
      <c r="A7" s="698" t="str">
        <f>+'Informações Iniciais'!A5:B5</f>
        <v>&lt;SELECIONE O PERÍODO CLICANDO NA SETA AO LADO&gt;</v>
      </c>
      <c r="B7" s="698"/>
      <c r="C7" s="698"/>
      <c r="D7" s="698"/>
      <c r="E7" s="698"/>
      <c r="F7" s="698"/>
      <c r="G7" s="698"/>
      <c r="H7" s="217"/>
    </row>
    <row r="8" spans="1:8">
      <c r="A8" s="131"/>
      <c r="B8" s="131"/>
      <c r="C8" s="131"/>
      <c r="D8" s="131"/>
      <c r="E8" s="131"/>
      <c r="F8" s="76"/>
      <c r="G8" s="76"/>
      <c r="H8" s="217"/>
    </row>
    <row r="9" spans="1:8">
      <c r="A9" s="103" t="s">
        <v>922</v>
      </c>
      <c r="B9" s="43"/>
      <c r="C9" s="43"/>
      <c r="D9" s="43"/>
      <c r="E9" s="76"/>
      <c r="F9" s="76"/>
      <c r="G9" s="44"/>
      <c r="H9" s="45" t="s">
        <v>42</v>
      </c>
    </row>
    <row r="10" spans="1:8" ht="12.75" customHeight="1">
      <c r="A10" s="671" t="s">
        <v>923</v>
      </c>
      <c r="B10" s="1194" t="s">
        <v>924</v>
      </c>
      <c r="C10" s="1197"/>
      <c r="D10" s="1229" t="s">
        <v>131</v>
      </c>
      <c r="E10" s="1230"/>
      <c r="F10" s="1229" t="s">
        <v>132</v>
      </c>
      <c r="G10" s="1230"/>
      <c r="H10" s="1194" t="s">
        <v>925</v>
      </c>
    </row>
    <row r="11" spans="1:8" ht="21.75" customHeight="1">
      <c r="A11" s="46" t="s">
        <v>731</v>
      </c>
      <c r="B11" s="1195"/>
      <c r="C11" s="1199"/>
      <c r="D11" s="77" t="s">
        <v>50</v>
      </c>
      <c r="E11" s="78" t="s">
        <v>49</v>
      </c>
      <c r="F11" s="77" t="s">
        <v>50</v>
      </c>
      <c r="G11" s="78" t="s">
        <v>49</v>
      </c>
      <c r="H11" s="1195"/>
    </row>
    <row r="12" spans="1:8">
      <c r="A12" s="126" t="s">
        <v>854</v>
      </c>
      <c r="B12" s="1190"/>
      <c r="C12" s="1200"/>
      <c r="D12" s="47" t="s">
        <v>52</v>
      </c>
      <c r="E12" s="664" t="s">
        <v>821</v>
      </c>
      <c r="F12" s="47" t="s">
        <v>54</v>
      </c>
      <c r="G12" s="664" t="s">
        <v>926</v>
      </c>
      <c r="H12" s="1190"/>
    </row>
    <row r="13" spans="1:8">
      <c r="A13" s="82" t="s">
        <v>857</v>
      </c>
      <c r="B13" s="1300">
        <f>SUM(B14:C16)</f>
        <v>0</v>
      </c>
      <c r="C13" s="1301"/>
      <c r="D13" s="48">
        <f>SUM(D14:D16)</f>
        <v>0</v>
      </c>
      <c r="E13" s="48">
        <f t="shared" ref="E13:E21" si="0">IF($B13="",0,IF($B13=0,0,D13/$B13))</f>
        <v>0</v>
      </c>
      <c r="F13" s="48">
        <f>SUM(F14:F16)</f>
        <v>0</v>
      </c>
      <c r="G13" s="48">
        <f t="shared" ref="G13:G21" si="1">IF($B13="",0,IF($B13=0,0,F13/$B13))</f>
        <v>0</v>
      </c>
      <c r="H13" s="674">
        <f>SUM(H14:H16)</f>
        <v>0</v>
      </c>
    </row>
    <row r="14" spans="1:8">
      <c r="A14" s="131" t="s">
        <v>533</v>
      </c>
      <c r="B14" s="1247"/>
      <c r="C14" s="1295"/>
      <c r="D14" s="49"/>
      <c r="E14" s="48">
        <f t="shared" si="0"/>
        <v>0</v>
      </c>
      <c r="F14" s="49"/>
      <c r="G14" s="48">
        <f t="shared" si="1"/>
        <v>0</v>
      </c>
      <c r="H14" s="669"/>
    </row>
    <row r="15" spans="1:8">
      <c r="A15" s="131" t="s">
        <v>858</v>
      </c>
      <c r="B15" s="1247"/>
      <c r="C15" s="1295"/>
      <c r="D15" s="49"/>
      <c r="E15" s="48">
        <f t="shared" si="0"/>
        <v>0</v>
      </c>
      <c r="F15" s="49"/>
      <c r="G15" s="48">
        <f t="shared" si="1"/>
        <v>0</v>
      </c>
      <c r="H15" s="669"/>
    </row>
    <row r="16" spans="1:8">
      <c r="A16" s="131" t="s">
        <v>535</v>
      </c>
      <c r="B16" s="1247"/>
      <c r="C16" s="1295"/>
      <c r="D16" s="49"/>
      <c r="E16" s="48">
        <f t="shared" si="0"/>
        <v>0</v>
      </c>
      <c r="F16" s="49"/>
      <c r="G16" s="48">
        <f t="shared" si="1"/>
        <v>0</v>
      </c>
      <c r="H16" s="669"/>
    </row>
    <row r="17" spans="1:10">
      <c r="A17" s="131" t="s">
        <v>764</v>
      </c>
      <c r="B17" s="1302">
        <f>SUM(B18:C20)</f>
        <v>0</v>
      </c>
      <c r="C17" s="1303"/>
      <c r="D17" s="48">
        <f>SUM(D18:D20)</f>
        <v>0</v>
      </c>
      <c r="E17" s="48">
        <f t="shared" si="0"/>
        <v>0</v>
      </c>
      <c r="F17" s="48">
        <f>SUM(F18:F20)</f>
        <v>0</v>
      </c>
      <c r="G17" s="48">
        <f t="shared" si="1"/>
        <v>0</v>
      </c>
      <c r="H17" s="675">
        <f>SUM(H18:H20)</f>
        <v>0</v>
      </c>
      <c r="I17" s="217"/>
      <c r="J17" s="217"/>
    </row>
    <row r="18" spans="1:10">
      <c r="A18" s="131" t="s">
        <v>859</v>
      </c>
      <c r="B18" s="1247"/>
      <c r="C18" s="1295"/>
      <c r="D18" s="49"/>
      <c r="E18" s="48">
        <f t="shared" si="0"/>
        <v>0</v>
      </c>
      <c r="F18" s="49"/>
      <c r="G18" s="48">
        <f t="shared" si="1"/>
        <v>0</v>
      </c>
      <c r="H18" s="50"/>
      <c r="I18" s="217"/>
      <c r="J18" s="217"/>
    </row>
    <row r="19" spans="1:10">
      <c r="A19" s="131" t="s">
        <v>539</v>
      </c>
      <c r="B19" s="1247"/>
      <c r="C19" s="1295"/>
      <c r="D19" s="49"/>
      <c r="E19" s="48">
        <f t="shared" si="0"/>
        <v>0</v>
      </c>
      <c r="F19" s="49"/>
      <c r="G19" s="48">
        <f t="shared" si="1"/>
        <v>0</v>
      </c>
      <c r="H19" s="50"/>
      <c r="I19" s="217"/>
      <c r="J19" s="217"/>
    </row>
    <row r="20" spans="1:10">
      <c r="A20" s="131" t="s">
        <v>860</v>
      </c>
      <c r="B20" s="1296"/>
      <c r="C20" s="1297"/>
      <c r="D20" s="49"/>
      <c r="E20" s="48">
        <f t="shared" si="0"/>
        <v>0</v>
      </c>
      <c r="F20" s="49"/>
      <c r="G20" s="48">
        <f t="shared" si="1"/>
        <v>0</v>
      </c>
      <c r="H20" s="51"/>
      <c r="I20" s="217"/>
      <c r="J20" s="217"/>
    </row>
    <row r="21" spans="1:10">
      <c r="A21" s="94" t="s">
        <v>927</v>
      </c>
      <c r="B21" s="1298">
        <f>B13+B17</f>
        <v>0</v>
      </c>
      <c r="C21" s="1299"/>
      <c r="D21" s="52">
        <f>D13+D17</f>
        <v>0</v>
      </c>
      <c r="E21" s="52">
        <f t="shared" si="0"/>
        <v>0</v>
      </c>
      <c r="F21" s="52">
        <f>F13+F17</f>
        <v>0</v>
      </c>
      <c r="G21" s="52">
        <f t="shared" si="1"/>
        <v>0</v>
      </c>
      <c r="H21" s="673">
        <f>H13+H17</f>
        <v>0</v>
      </c>
      <c r="I21" s="217">
        <f>IF(A7=J21,IF(D21-(F21+H21)&lt;&gt;0,1,0),0)</f>
        <v>0</v>
      </c>
      <c r="J21" s="217" t="s">
        <v>928</v>
      </c>
    </row>
    <row r="22" spans="1:10" ht="15.75" customHeight="1">
      <c r="A22" s="1288" t="str">
        <f>IF(I21=1,"O total das DESPESAS EMPENHADAS deve coreesponder ao somatório das DESPESAS LIQUIDADAS + Inscritas em Restos a Pagar não Processados","")</f>
        <v/>
      </c>
      <c r="B22" s="1288"/>
      <c r="C22" s="1288"/>
      <c r="D22" s="1288"/>
      <c r="E22" s="1288"/>
      <c r="F22" s="1288"/>
      <c r="G22" s="1288"/>
      <c r="H22" s="1288"/>
      <c r="I22" s="217"/>
      <c r="J22" s="217"/>
    </row>
    <row r="23" spans="1:10">
      <c r="A23" s="1292" t="s">
        <v>863</v>
      </c>
      <c r="B23" s="1292"/>
      <c r="C23" s="1238"/>
      <c r="D23" s="1229" t="s">
        <v>131</v>
      </c>
      <c r="E23" s="1230"/>
      <c r="F23" s="1229" t="s">
        <v>132</v>
      </c>
      <c r="G23" s="1230"/>
      <c r="H23" s="1289" t="s">
        <v>925</v>
      </c>
      <c r="I23" s="217"/>
      <c r="J23" s="217"/>
    </row>
    <row r="24" spans="1:10" ht="21.75" customHeight="1">
      <c r="A24" s="1293"/>
      <c r="B24" s="1293"/>
      <c r="C24" s="1239"/>
      <c r="D24" s="127" t="s">
        <v>50</v>
      </c>
      <c r="E24" s="665" t="s">
        <v>49</v>
      </c>
      <c r="F24" s="127" t="s">
        <v>50</v>
      </c>
      <c r="G24" s="665" t="s">
        <v>49</v>
      </c>
      <c r="H24" s="1290"/>
      <c r="I24" s="217"/>
      <c r="J24" s="217"/>
    </row>
    <row r="25" spans="1:10">
      <c r="A25" s="1294"/>
      <c r="B25" s="1293"/>
      <c r="C25" s="1240"/>
      <c r="D25" s="47" t="s">
        <v>136</v>
      </c>
      <c r="E25" s="664" t="s">
        <v>929</v>
      </c>
      <c r="F25" s="47" t="s">
        <v>138</v>
      </c>
      <c r="G25" s="664" t="s">
        <v>930</v>
      </c>
      <c r="H25" s="1291"/>
      <c r="I25" s="217"/>
      <c r="J25" s="217"/>
    </row>
    <row r="26" spans="1:10">
      <c r="A26" s="99" t="s">
        <v>867</v>
      </c>
      <c r="B26" s="98"/>
      <c r="C26" s="106"/>
      <c r="D26" s="49"/>
      <c r="E26" s="672"/>
      <c r="F26" s="670"/>
      <c r="G26" s="669"/>
      <c r="H26" s="53"/>
      <c r="I26" s="217"/>
      <c r="J26" s="217"/>
    </row>
    <row r="27" spans="1:10">
      <c r="A27" s="99" t="s">
        <v>868</v>
      </c>
      <c r="B27" s="99"/>
      <c r="C27" s="106"/>
      <c r="D27" s="48">
        <f>SUM(D28:D30)</f>
        <v>0</v>
      </c>
      <c r="E27" s="48">
        <f>SUM(E28:E30)</f>
        <v>0</v>
      </c>
      <c r="F27" s="48">
        <f>SUM(F28:F30)</f>
        <v>0</v>
      </c>
      <c r="G27" s="48">
        <f>SUM(G28:G30)</f>
        <v>0</v>
      </c>
      <c r="H27" s="675">
        <f>SUM(H28:H30)</f>
        <v>0</v>
      </c>
      <c r="I27" s="217"/>
      <c r="J27" s="217"/>
    </row>
    <row r="28" spans="1:10">
      <c r="A28" s="103" t="s">
        <v>869</v>
      </c>
      <c r="B28" s="131"/>
      <c r="C28" s="131"/>
      <c r="D28" s="49"/>
      <c r="E28" s="49"/>
      <c r="F28" s="49"/>
      <c r="G28" s="49"/>
      <c r="H28" s="669"/>
      <c r="I28" s="217"/>
      <c r="J28" s="217"/>
    </row>
    <row r="29" spans="1:10">
      <c r="A29" s="103" t="s">
        <v>870</v>
      </c>
      <c r="B29" s="131"/>
      <c r="C29" s="131"/>
      <c r="D29" s="49"/>
      <c r="E29" s="49"/>
      <c r="F29" s="49"/>
      <c r="G29" s="49"/>
      <c r="H29" s="669"/>
      <c r="I29" s="217"/>
      <c r="J29" s="217"/>
    </row>
    <row r="30" spans="1:10">
      <c r="A30" s="103" t="s">
        <v>871</v>
      </c>
      <c r="B30" s="131"/>
      <c r="C30" s="131"/>
      <c r="D30" s="54"/>
      <c r="E30" s="54"/>
      <c r="F30" s="54"/>
      <c r="G30" s="54"/>
      <c r="H30" s="54"/>
      <c r="I30" s="217"/>
      <c r="J30" s="217"/>
    </row>
    <row r="31" spans="1:10">
      <c r="A31" s="99" t="s">
        <v>872</v>
      </c>
      <c r="B31" s="131"/>
      <c r="C31" s="131"/>
      <c r="D31" s="54"/>
      <c r="E31" s="54"/>
      <c r="F31" s="54"/>
      <c r="G31" s="54"/>
      <c r="H31" s="54"/>
      <c r="I31" s="217"/>
      <c r="J31" s="217"/>
    </row>
    <row r="32" spans="1:10" ht="13.9" customHeight="1">
      <c r="A32" s="1284" t="s">
        <v>931</v>
      </c>
      <c r="B32" s="1284"/>
      <c r="C32" s="1285"/>
      <c r="D32" s="54"/>
      <c r="E32" s="54"/>
      <c r="F32" s="54"/>
      <c r="G32" s="54"/>
      <c r="H32" s="54"/>
      <c r="I32" s="217"/>
      <c r="J32" s="217"/>
    </row>
    <row r="33" spans="1:9">
      <c r="A33" s="1284" t="s">
        <v>932</v>
      </c>
      <c r="B33" s="1284"/>
      <c r="C33" s="1285"/>
      <c r="D33" s="54"/>
      <c r="E33" s="54"/>
      <c r="F33" s="54"/>
      <c r="G33" s="54"/>
      <c r="H33" s="54"/>
      <c r="I33" s="217"/>
    </row>
    <row r="34" spans="1:9" ht="24" customHeight="1">
      <c r="A34" s="1286" t="s">
        <v>933</v>
      </c>
      <c r="B34" s="1286"/>
      <c r="C34" s="1287"/>
      <c r="D34" s="54"/>
      <c r="E34" s="54"/>
      <c r="F34" s="54"/>
      <c r="G34" s="54"/>
      <c r="H34" s="54"/>
      <c r="I34" s="217"/>
    </row>
    <row r="35" spans="1:9" ht="16.5" customHeight="1">
      <c r="A35" s="108" t="s">
        <v>934</v>
      </c>
      <c r="B35" s="121"/>
      <c r="C35" s="55"/>
      <c r="D35" s="56">
        <f>D26+D27+D31+D32+D33+D34</f>
        <v>0</v>
      </c>
      <c r="E35" s="56">
        <f>E26+E27+E31+E32+E33+E34</f>
        <v>0</v>
      </c>
      <c r="F35" s="56">
        <f>F26+F27+F31+F32+F33+F34</f>
        <v>0</v>
      </c>
      <c r="G35" s="56">
        <f>G26+G27+G31+G32+G33+G34</f>
        <v>0</v>
      </c>
      <c r="H35" s="56">
        <f>H26+H27+H31+H32+H33+H34</f>
        <v>0</v>
      </c>
      <c r="I35" s="217">
        <f>IF(A7=J21,IF(D35-(F35+H35)&lt;&gt;0,1,0),0)</f>
        <v>0</v>
      </c>
    </row>
    <row r="36" spans="1:9" ht="15.75" customHeight="1">
      <c r="A36" s="1288" t="str">
        <f>IF(I35=1,"O total das DESPESAS EMPENHADAS deve coreesponder ao somatório das DESPESAS LIQUIDADAS + Inscritas em Restos a Pagar não Processados","")</f>
        <v/>
      </c>
      <c r="B36" s="1288"/>
      <c r="C36" s="1288"/>
      <c r="D36" s="1288"/>
      <c r="E36" s="1288"/>
      <c r="F36" s="1288"/>
      <c r="G36" s="1288"/>
      <c r="H36" s="1288"/>
      <c r="I36" s="217"/>
    </row>
    <row r="37" spans="1:9" ht="22.5" customHeight="1">
      <c r="A37" s="57" t="s">
        <v>935</v>
      </c>
      <c r="B37" s="58"/>
      <c r="C37" s="58"/>
      <c r="D37" s="59">
        <f>D21-D35</f>
        <v>0</v>
      </c>
      <c r="E37" s="59">
        <f>E21-E35</f>
        <v>0</v>
      </c>
      <c r="F37" s="59">
        <f>F21-F35</f>
        <v>0</v>
      </c>
      <c r="G37" s="60">
        <f>G21-G35</f>
        <v>0</v>
      </c>
      <c r="H37" s="60">
        <f>H21-H35</f>
        <v>0</v>
      </c>
      <c r="I37" s="217"/>
    </row>
    <row r="38" spans="1:9" ht="15" customHeight="1">
      <c r="A38" s="752" t="s">
        <v>753</v>
      </c>
      <c r="B38" s="752"/>
      <c r="C38" s="752"/>
      <c r="D38" s="131"/>
      <c r="E38" s="131"/>
      <c r="F38" s="76"/>
      <c r="G38" s="76"/>
      <c r="H38" s="217"/>
      <c r="I38" s="217"/>
    </row>
    <row r="40" spans="1:9">
      <c r="A40" s="131"/>
      <c r="B40" s="61"/>
      <c r="C40" s="61"/>
      <c r="D40" s="217"/>
      <c r="E40" s="217"/>
      <c r="F40" s="217"/>
      <c r="G40" s="217"/>
      <c r="H40" s="217"/>
      <c r="I40" s="217"/>
    </row>
  </sheetData>
  <sheetProtection password="C236" formatCells="0" formatColumns="0" formatRows="0" insertColumns="0" insertRows="0" insertHyperlinks="0" deleteColumns="0" deleteRows="0" sort="0" autoFilter="0" pivotTables="0"/>
  <mergeCells count="28">
    <mergeCell ref="D10:E10"/>
    <mergeCell ref="F10:G10"/>
    <mergeCell ref="A3:G3"/>
    <mergeCell ref="A4:G4"/>
    <mergeCell ref="A5:G5"/>
    <mergeCell ref="A6:G6"/>
    <mergeCell ref="A7:G7"/>
    <mergeCell ref="H10:H12"/>
    <mergeCell ref="H23:H25"/>
    <mergeCell ref="B10:C12"/>
    <mergeCell ref="A23:C25"/>
    <mergeCell ref="B19:C19"/>
    <mergeCell ref="B20:C20"/>
    <mergeCell ref="B21:C21"/>
    <mergeCell ref="A22:H22"/>
    <mergeCell ref="D23:E23"/>
    <mergeCell ref="F23:G23"/>
    <mergeCell ref="B13:C13"/>
    <mergeCell ref="B14:C14"/>
    <mergeCell ref="B15:C15"/>
    <mergeCell ref="B16:C16"/>
    <mergeCell ref="B17:C17"/>
    <mergeCell ref="B18:C18"/>
    <mergeCell ref="A32:C32"/>
    <mergeCell ref="A33:C33"/>
    <mergeCell ref="A34:C34"/>
    <mergeCell ref="A36:H36"/>
    <mergeCell ref="A38:C38"/>
  </mergeCells>
  <conditionalFormatting sqref="A22">
    <cfRule type="expression" dxfId="35" priority="1">
      <formula>$I$21=1</formula>
    </cfRule>
  </conditionalFormatting>
  <conditionalFormatting sqref="B22">
    <cfRule type="expression" dxfId="34" priority="2">
      <formula>$I$21=1</formula>
    </cfRule>
  </conditionalFormatting>
  <conditionalFormatting sqref="C22">
    <cfRule type="expression" dxfId="33" priority="3">
      <formula>$I$21=1</formula>
    </cfRule>
  </conditionalFormatting>
  <conditionalFormatting sqref="D22">
    <cfRule type="expression" dxfId="32" priority="4">
      <formula>$I$21=1</formula>
    </cfRule>
  </conditionalFormatting>
  <conditionalFormatting sqref="E22">
    <cfRule type="expression" dxfId="31" priority="5">
      <formula>$I$21=1</formula>
    </cfRule>
  </conditionalFormatting>
  <conditionalFormatting sqref="F22">
    <cfRule type="expression" dxfId="30" priority="6">
      <formula>$I$21=1</formula>
    </cfRule>
  </conditionalFormatting>
  <conditionalFormatting sqref="G22">
    <cfRule type="expression" dxfId="29" priority="7">
      <formula>$I$21=1</formula>
    </cfRule>
  </conditionalFormatting>
  <conditionalFormatting sqref="H22">
    <cfRule type="expression" dxfId="28" priority="8">
      <formula>$I$21=1</formula>
    </cfRule>
  </conditionalFormatting>
  <conditionalFormatting sqref="A36">
    <cfRule type="expression" dxfId="27" priority="9">
      <formula>I35=1</formula>
    </cfRule>
  </conditionalFormatting>
  <conditionalFormatting sqref="A36">
    <cfRule type="expression" dxfId="26" priority="10">
      <formula>$I$21=1</formula>
    </cfRule>
  </conditionalFormatting>
  <conditionalFormatting sqref="B36">
    <cfRule type="expression" dxfId="25" priority="11">
      <formula>I35=1</formula>
    </cfRule>
  </conditionalFormatting>
  <conditionalFormatting sqref="B36">
    <cfRule type="expression" dxfId="24" priority="12">
      <formula>$I$21=1</formula>
    </cfRule>
  </conditionalFormatting>
  <conditionalFormatting sqref="C36">
    <cfRule type="expression" dxfId="23" priority="13">
      <formula>I35=1</formula>
    </cfRule>
  </conditionalFormatting>
  <conditionalFormatting sqref="C36">
    <cfRule type="expression" dxfId="22" priority="14">
      <formula>$I$21=1</formula>
    </cfRule>
  </conditionalFormatting>
  <conditionalFormatting sqref="D36">
    <cfRule type="expression" dxfId="21" priority="15">
      <formula>I35=1</formula>
    </cfRule>
  </conditionalFormatting>
  <conditionalFormatting sqref="D36">
    <cfRule type="expression" dxfId="20" priority="16">
      <formula>$I$21=1</formula>
    </cfRule>
  </conditionalFormatting>
  <conditionalFormatting sqref="E36">
    <cfRule type="expression" dxfId="19" priority="17">
      <formula>I35=1</formula>
    </cfRule>
  </conditionalFormatting>
  <conditionalFormatting sqref="E36">
    <cfRule type="expression" dxfId="18" priority="18">
      <formula>$I$21=1</formula>
    </cfRule>
  </conditionalFormatting>
  <conditionalFormatting sqref="F36">
    <cfRule type="expression" dxfId="17" priority="19">
      <formula>I35=1</formula>
    </cfRule>
  </conditionalFormatting>
  <conditionalFormatting sqref="F36">
    <cfRule type="expression" dxfId="16" priority="20">
      <formula>$I$21=1</formula>
    </cfRule>
  </conditionalFormatting>
  <conditionalFormatting sqref="G36">
    <cfRule type="expression" dxfId="15" priority="21">
      <formula>I35=1</formula>
    </cfRule>
  </conditionalFormatting>
  <conditionalFormatting sqref="G36">
    <cfRule type="expression" dxfId="14" priority="22">
      <formula>$I$21=1</formula>
    </cfRule>
  </conditionalFormatting>
  <conditionalFormatting sqref="H36">
    <cfRule type="expression" dxfId="13" priority="23">
      <formula>I35=1</formula>
    </cfRule>
  </conditionalFormatting>
  <conditionalFormatting sqref="H36">
    <cfRule type="expression" dxfId="12" priority="24">
      <formula>$I$21=1</formula>
    </cfRule>
  </conditionalFormatting>
  <printOptions horizontalCentered="1" verticalCentered="1"/>
  <pageMargins left="0" right="0" top="0" bottom="0" header="0" footer="0"/>
  <pageSetup paperSize="9" scale="9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4"/>
  <sheetViews>
    <sheetView showGridLines="0" zoomScale="120" workbookViewId="0" xr3:uid="{D624DF06-3800-545C-AC8D-BADC89115800}">
      <selection activeCell="L8" sqref="L8"/>
    </sheetView>
  </sheetViews>
  <sheetFormatPr defaultRowHeight="11.25" customHeight="1"/>
  <cols>
    <col min="1" max="1" width="50.85546875" style="19" customWidth="1"/>
    <col min="2" max="12" width="9.28515625" style="19" customWidth="1"/>
    <col min="13" max="13" width="8" style="19" customWidth="1"/>
    <col min="14" max="14" width="9.140625" style="19" customWidth="1"/>
  </cols>
  <sheetData>
    <row r="1" spans="1:15" ht="15.75" customHeight="1">
      <c r="A1" s="682" t="s">
        <v>936</v>
      </c>
      <c r="B1" s="159"/>
      <c r="C1" s="159"/>
      <c r="D1" s="20"/>
      <c r="E1" s="20"/>
      <c r="F1" s="20"/>
      <c r="G1" s="20"/>
      <c r="H1" s="20"/>
      <c r="I1" s="20"/>
      <c r="J1" s="20"/>
      <c r="K1" s="20"/>
      <c r="L1" s="20"/>
      <c r="M1" s="36"/>
      <c r="N1" s="20"/>
      <c r="O1" s="217"/>
    </row>
    <row r="2" spans="1:15" ht="1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6"/>
      <c r="N2" s="20"/>
      <c r="O2" s="217"/>
    </row>
    <row r="3" spans="1:15" ht="11.25" customHeight="1">
      <c r="A3" s="1339" t="str">
        <f>+'Informações Iniciais'!A1:B1</f>
        <v>PREFEITURA DE SAO BERNARDO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35"/>
      <c r="N3" s="20"/>
      <c r="O3" s="217"/>
    </row>
    <row r="4" spans="1:15" ht="11.25" customHeight="1">
      <c r="A4" s="1339" t="s">
        <v>2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35"/>
      <c r="N4" s="20"/>
      <c r="O4" s="217"/>
    </row>
    <row r="5" spans="1:15" ht="11.25" customHeight="1">
      <c r="A5" s="1354" t="s">
        <v>937</v>
      </c>
      <c r="B5" s="1354"/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35"/>
      <c r="N5" s="20"/>
      <c r="O5" s="217"/>
    </row>
    <row r="6" spans="1:15" ht="11.25" customHeight="1">
      <c r="A6" s="1339" t="s">
        <v>40</v>
      </c>
      <c r="B6" s="1339"/>
      <c r="C6" s="1339"/>
      <c r="D6" s="1339"/>
      <c r="E6" s="1339"/>
      <c r="F6" s="1339"/>
      <c r="G6" s="1339"/>
      <c r="H6" s="1339"/>
      <c r="I6" s="1339"/>
      <c r="J6" s="1339"/>
      <c r="K6" s="1339"/>
      <c r="L6" s="1339"/>
      <c r="M6" s="35"/>
      <c r="N6" s="20"/>
      <c r="O6" s="217"/>
    </row>
    <row r="7" spans="1:15" ht="11.25" customHeight="1">
      <c r="A7" s="1339" t="str">
        <f>+'Informações Iniciais'!A5:B5</f>
        <v>&lt;SELECIONE O PERÍODO CLICANDO NA SETA AO LADO&gt;</v>
      </c>
      <c r="B7" s="1339"/>
      <c r="C7" s="1339"/>
      <c r="D7" s="1339"/>
      <c r="E7" s="1339"/>
      <c r="F7" s="1339"/>
      <c r="G7" s="1339"/>
      <c r="H7" s="1339"/>
      <c r="I7" s="1339"/>
      <c r="J7" s="1339"/>
      <c r="K7" s="1339"/>
      <c r="L7" s="1339"/>
      <c r="M7" s="35"/>
      <c r="N7" s="20"/>
      <c r="O7" s="217"/>
    </row>
    <row r="8" spans="1:15" ht="15.75" customHeight="1">
      <c r="A8" s="1353" t="str">
        <f>IF(M8&gt;0,"ERRO!!!  Em alguma linha o saldo ''Até o bimestre'' está menor que o valor ''No bimestre''. Verifique!!!","")</f>
        <v/>
      </c>
      <c r="B8" s="1353"/>
      <c r="C8" s="1353"/>
      <c r="D8" s="1353"/>
      <c r="E8" s="1353"/>
      <c r="F8" s="1353"/>
      <c r="G8" s="1353"/>
      <c r="H8" s="1353"/>
      <c r="I8" s="1353"/>
      <c r="J8" s="1353"/>
      <c r="K8" s="1353"/>
      <c r="L8" s="1353"/>
      <c r="M8" s="35">
        <f>SUM(M12:M20)</f>
        <v>0</v>
      </c>
      <c r="N8" s="20"/>
      <c r="O8" s="217"/>
    </row>
    <row r="9" spans="1:15" ht="11.25" customHeight="1">
      <c r="A9" s="1338" t="s">
        <v>938</v>
      </c>
      <c r="B9" s="1339"/>
      <c r="C9" s="1339"/>
      <c r="D9" s="1339"/>
      <c r="E9" s="1340"/>
      <c r="F9" s="1340"/>
      <c r="G9" s="1340"/>
      <c r="H9" s="679"/>
      <c r="I9" s="1341"/>
      <c r="J9" s="1341"/>
      <c r="K9" s="1342" t="s">
        <v>42</v>
      </c>
      <c r="L9" s="1342"/>
      <c r="M9" s="35"/>
      <c r="N9" s="20"/>
      <c r="O9" s="217"/>
    </row>
    <row r="10" spans="1:15" s="17" customFormat="1" ht="11.25" customHeight="1">
      <c r="A10" s="1347" t="s">
        <v>939</v>
      </c>
      <c r="B10" s="1343" t="s">
        <v>940</v>
      </c>
      <c r="C10" s="1344"/>
      <c r="D10" s="1345"/>
      <c r="E10" s="1346" t="s">
        <v>941</v>
      </c>
      <c r="F10" s="1346"/>
      <c r="G10" s="1346"/>
      <c r="H10" s="1346"/>
      <c r="I10" s="1346"/>
      <c r="J10" s="33" t="str">
        <f>RIGHT('Informações Iniciais'!IV5,4)</f>
        <v>2017</v>
      </c>
      <c r="K10" s="34"/>
      <c r="L10" s="34"/>
      <c r="M10" s="35"/>
      <c r="N10" s="20"/>
      <c r="O10" s="36" t="s">
        <v>942</v>
      </c>
    </row>
    <row r="11" spans="1:15" s="17" customFormat="1" ht="11.25" customHeight="1">
      <c r="A11" s="1348"/>
      <c r="B11" s="1349" t="str">
        <f>CONCATENATE(O10,(J10-1))</f>
        <v>31 DE DEZEMBRO DE 2016</v>
      </c>
      <c r="C11" s="1350"/>
      <c r="D11" s="1351"/>
      <c r="E11" s="1334" t="s">
        <v>943</v>
      </c>
      <c r="F11" s="1334"/>
      <c r="G11" s="1334"/>
      <c r="H11" s="1352"/>
      <c r="I11" s="1333" t="s">
        <v>944</v>
      </c>
      <c r="J11" s="1334"/>
      <c r="K11" s="1334"/>
      <c r="L11" s="1334"/>
      <c r="M11" s="35"/>
      <c r="N11" s="20"/>
      <c r="O11" s="20"/>
    </row>
    <row r="12" spans="1:15" s="17" customFormat="1" ht="11.25" customHeight="1">
      <c r="A12" s="21" t="s">
        <v>945</v>
      </c>
      <c r="B12" s="1335">
        <f>+B13</f>
        <v>0</v>
      </c>
      <c r="C12" s="1336"/>
      <c r="D12" s="1337"/>
      <c r="E12" s="1330">
        <f>+E13</f>
        <v>0</v>
      </c>
      <c r="F12" s="1331"/>
      <c r="G12" s="1332"/>
      <c r="H12" s="1332"/>
      <c r="I12" s="1327">
        <f>+I13</f>
        <v>0</v>
      </c>
      <c r="J12" s="1328"/>
      <c r="K12" s="1329"/>
      <c r="L12" s="1328"/>
      <c r="M12" s="35">
        <f>IF(E12&gt;I12,1,0)</f>
        <v>0</v>
      </c>
      <c r="N12" s="20"/>
      <c r="O12" s="20"/>
    </row>
    <row r="13" spans="1:15" s="17" customFormat="1" ht="11.25" customHeight="1">
      <c r="A13" s="22" t="s">
        <v>946</v>
      </c>
      <c r="B13" s="1312"/>
      <c r="C13" s="1313"/>
      <c r="D13" s="1314"/>
      <c r="E13" s="1318"/>
      <c r="F13" s="1319"/>
      <c r="G13" s="1320"/>
      <c r="H13" s="1320"/>
      <c r="I13" s="1315"/>
      <c r="J13" s="1316"/>
      <c r="K13" s="1317"/>
      <c r="L13" s="1316"/>
      <c r="M13" s="35"/>
      <c r="N13" s="20"/>
      <c r="O13" s="20"/>
    </row>
    <row r="14" spans="1:15" s="17" customFormat="1" ht="11.25" customHeight="1">
      <c r="A14" s="23" t="s">
        <v>947</v>
      </c>
      <c r="B14" s="1324">
        <f>SUM(B15:D17)</f>
        <v>0</v>
      </c>
      <c r="C14" s="1325"/>
      <c r="D14" s="1326"/>
      <c r="E14" s="1327">
        <f>SUM(E15:H17)</f>
        <v>0</v>
      </c>
      <c r="F14" s="1328"/>
      <c r="G14" s="1329"/>
      <c r="H14" s="1329"/>
      <c r="I14" s="1330">
        <f>SUM(I15:L17)</f>
        <v>0</v>
      </c>
      <c r="J14" s="1331"/>
      <c r="K14" s="1332"/>
      <c r="L14" s="1331"/>
      <c r="M14" s="35">
        <f>IF(E14&gt;I14,1,0)</f>
        <v>0</v>
      </c>
      <c r="N14" s="20"/>
      <c r="O14" s="20"/>
    </row>
    <row r="15" spans="1:15" s="17" customFormat="1" ht="11.25" customHeight="1">
      <c r="A15" s="24" t="s">
        <v>948</v>
      </c>
      <c r="B15" s="1312"/>
      <c r="C15" s="1313"/>
      <c r="D15" s="1314"/>
      <c r="E15" s="1315"/>
      <c r="F15" s="1316"/>
      <c r="G15" s="1317"/>
      <c r="H15" s="1317"/>
      <c r="I15" s="1315"/>
      <c r="J15" s="1316"/>
      <c r="K15" s="1317"/>
      <c r="L15" s="1316"/>
      <c r="M15" s="35"/>
      <c r="N15" s="20"/>
      <c r="O15" s="20"/>
    </row>
    <row r="16" spans="1:15" s="17" customFormat="1" ht="11.25" customHeight="1">
      <c r="A16" s="24" t="s">
        <v>949</v>
      </c>
      <c r="B16" s="1312"/>
      <c r="C16" s="1313"/>
      <c r="D16" s="1314"/>
      <c r="E16" s="1315"/>
      <c r="F16" s="1316"/>
      <c r="G16" s="1317"/>
      <c r="H16" s="1317"/>
      <c r="I16" s="1315"/>
      <c r="J16" s="1316"/>
      <c r="K16" s="1317"/>
      <c r="L16" s="1316"/>
      <c r="M16" s="35"/>
      <c r="N16" s="20"/>
      <c r="O16" s="20"/>
    </row>
    <row r="17" spans="1:13" s="17" customFormat="1" ht="11.25" customHeight="1">
      <c r="A17" s="25" t="s">
        <v>950</v>
      </c>
      <c r="B17" s="1321"/>
      <c r="C17" s="1322"/>
      <c r="D17" s="1323"/>
      <c r="E17" s="1318"/>
      <c r="F17" s="1319"/>
      <c r="G17" s="1320"/>
      <c r="H17" s="1320"/>
      <c r="I17" s="1318"/>
      <c r="J17" s="1319"/>
      <c r="K17" s="1320"/>
      <c r="L17" s="1319"/>
      <c r="M17" s="35"/>
    </row>
    <row r="18" spans="1:13" s="17" customFormat="1" ht="11.25" customHeight="1">
      <c r="A18" s="23" t="s">
        <v>951</v>
      </c>
      <c r="B18" s="1324">
        <f>SUM(B19:D20)</f>
        <v>0</v>
      </c>
      <c r="C18" s="1325"/>
      <c r="D18" s="1326"/>
      <c r="E18" s="1327">
        <f>SUM(E19:H20)</f>
        <v>0</v>
      </c>
      <c r="F18" s="1328"/>
      <c r="G18" s="1329"/>
      <c r="H18" s="1329"/>
      <c r="I18" s="1330">
        <f>SUM(I19:L20)</f>
        <v>0</v>
      </c>
      <c r="J18" s="1331"/>
      <c r="K18" s="1332"/>
      <c r="L18" s="1331"/>
      <c r="M18" s="35">
        <f>IF(E18&gt;I18,1,0)</f>
        <v>0</v>
      </c>
    </row>
    <row r="19" spans="1:13" s="17" customFormat="1" ht="11.25" customHeight="1">
      <c r="A19" s="24" t="s">
        <v>952</v>
      </c>
      <c r="B19" s="1312"/>
      <c r="C19" s="1313"/>
      <c r="D19" s="1314"/>
      <c r="E19" s="1315"/>
      <c r="F19" s="1316"/>
      <c r="G19" s="1317"/>
      <c r="H19" s="1317"/>
      <c r="I19" s="1315"/>
      <c r="J19" s="1316"/>
      <c r="K19" s="1317"/>
      <c r="L19" s="1316"/>
      <c r="M19" s="35"/>
    </row>
    <row r="20" spans="1:13" s="17" customFormat="1" ht="11.25" customHeight="1">
      <c r="A20" s="25" t="s">
        <v>953</v>
      </c>
      <c r="B20" s="1312"/>
      <c r="C20" s="1313"/>
      <c r="D20" s="1314"/>
      <c r="E20" s="1318"/>
      <c r="F20" s="1319"/>
      <c r="G20" s="1320"/>
      <c r="H20" s="1320"/>
      <c r="I20" s="1315"/>
      <c r="J20" s="1316"/>
      <c r="K20" s="1317"/>
      <c r="L20" s="1316"/>
      <c r="M20" s="35"/>
    </row>
    <row r="21" spans="1:13" ht="3" customHeight="1">
      <c r="A21" s="1307"/>
      <c r="B21" s="1307"/>
      <c r="C21" s="1307"/>
      <c r="D21" s="1307"/>
      <c r="E21" s="1308"/>
      <c r="F21" s="1308"/>
      <c r="G21" s="1308"/>
      <c r="H21" s="1308"/>
      <c r="I21" s="1307"/>
      <c r="J21" s="1307"/>
      <c r="K21" s="1307"/>
      <c r="L21" s="1307"/>
      <c r="M21" s="36"/>
    </row>
    <row r="22" spans="1:13" s="18" customFormat="1" ht="11.25" customHeight="1">
      <c r="A22" s="26"/>
      <c r="B22" s="1304" t="s">
        <v>954</v>
      </c>
      <c r="C22" s="1304" t="s">
        <v>955</v>
      </c>
      <c r="D22" s="1304">
        <f>+C24+1</f>
        <v>2018</v>
      </c>
      <c r="E22" s="1304">
        <f t="shared" ref="E22:L22" si="0">+D22+1</f>
        <v>2019</v>
      </c>
      <c r="F22" s="1304">
        <f t="shared" si="0"/>
        <v>2020</v>
      </c>
      <c r="G22" s="1304">
        <f t="shared" si="0"/>
        <v>2021</v>
      </c>
      <c r="H22" s="1304">
        <f t="shared" si="0"/>
        <v>2022</v>
      </c>
      <c r="I22" s="1304">
        <f t="shared" si="0"/>
        <v>2023</v>
      </c>
      <c r="J22" s="1304">
        <f t="shared" si="0"/>
        <v>2024</v>
      </c>
      <c r="K22" s="1304">
        <f t="shared" si="0"/>
        <v>2025</v>
      </c>
      <c r="L22" s="1304">
        <f t="shared" si="0"/>
        <v>2026</v>
      </c>
      <c r="M22" s="37"/>
    </row>
    <row r="23" spans="1:13" ht="11.25" customHeight="1">
      <c r="A23" s="680" t="s">
        <v>956</v>
      </c>
      <c r="B23" s="1305"/>
      <c r="C23" s="1305"/>
      <c r="D23" s="1305"/>
      <c r="E23" s="1305"/>
      <c r="F23" s="1305"/>
      <c r="G23" s="1305"/>
      <c r="H23" s="1305"/>
      <c r="I23" s="1305"/>
      <c r="J23" s="1305"/>
      <c r="K23" s="1305"/>
      <c r="L23" s="1305"/>
      <c r="M23" s="37"/>
    </row>
    <row r="24" spans="1:13" ht="11.25" customHeight="1">
      <c r="A24" s="27"/>
      <c r="B24" s="1306"/>
      <c r="C24" s="681" t="str">
        <f>+J10</f>
        <v>2017</v>
      </c>
      <c r="D24" s="1306"/>
      <c r="E24" s="1306"/>
      <c r="F24" s="1306"/>
      <c r="G24" s="1306"/>
      <c r="H24" s="1306"/>
      <c r="I24" s="1306"/>
      <c r="J24" s="1306"/>
      <c r="K24" s="1306"/>
      <c r="L24" s="1306"/>
      <c r="M24" s="37"/>
    </row>
    <row r="25" spans="1:13" ht="11.25" customHeight="1">
      <c r="A25" s="159" t="s">
        <v>957</v>
      </c>
      <c r="B25" s="28"/>
      <c r="C25" s="28"/>
      <c r="D25" s="28"/>
      <c r="E25" s="28"/>
      <c r="F25" s="28"/>
      <c r="G25" s="28"/>
      <c r="H25" s="28"/>
      <c r="I25" s="28"/>
      <c r="J25" s="28"/>
      <c r="K25" s="38"/>
      <c r="L25" s="28"/>
      <c r="M25" s="40"/>
    </row>
    <row r="26" spans="1:13" ht="11.25" customHeight="1">
      <c r="A26" s="159" t="s">
        <v>958</v>
      </c>
      <c r="B26" s="28"/>
      <c r="C26" s="28"/>
      <c r="D26" s="28"/>
      <c r="E26" s="28"/>
      <c r="F26" s="28"/>
      <c r="G26" s="28"/>
      <c r="H26" s="28"/>
      <c r="I26" s="28"/>
      <c r="J26" s="28"/>
      <c r="K26" s="38"/>
      <c r="L26" s="28"/>
      <c r="M26" s="40"/>
    </row>
    <row r="27" spans="1:13" ht="11.25" customHeight="1">
      <c r="A27" s="22" t="s">
        <v>959</v>
      </c>
      <c r="B27" s="29">
        <f t="shared" ref="B27:L27" si="1">+B26+B25</f>
        <v>0</v>
      </c>
      <c r="C27" s="29">
        <f t="shared" si="1"/>
        <v>0</v>
      </c>
      <c r="D27" s="29">
        <f t="shared" si="1"/>
        <v>0</v>
      </c>
      <c r="E27" s="29">
        <f t="shared" si="1"/>
        <v>0</v>
      </c>
      <c r="F27" s="29">
        <f t="shared" si="1"/>
        <v>0</v>
      </c>
      <c r="G27" s="29">
        <f t="shared" si="1"/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9">
        <f t="shared" si="1"/>
        <v>0</v>
      </c>
      <c r="L27" s="29">
        <f t="shared" si="1"/>
        <v>0</v>
      </c>
      <c r="M27" s="40"/>
    </row>
    <row r="28" spans="1:13" ht="11.25" customHeight="1">
      <c r="A28" s="22" t="s">
        <v>960</v>
      </c>
      <c r="B28" s="28"/>
      <c r="C28" s="28"/>
      <c r="D28" s="28"/>
      <c r="E28" s="28"/>
      <c r="F28" s="28"/>
      <c r="G28" s="28"/>
      <c r="H28" s="28"/>
      <c r="I28" s="28"/>
      <c r="J28" s="28"/>
      <c r="K28" s="38"/>
      <c r="L28" s="28"/>
      <c r="M28" s="40"/>
    </row>
    <row r="29" spans="1:13" ht="11.25" customHeight="1">
      <c r="A29" s="30" t="s">
        <v>961</v>
      </c>
      <c r="B29" s="31"/>
      <c r="C29" s="29">
        <f>IF(M29&gt;0,M29,0)</f>
        <v>8195561.96</v>
      </c>
      <c r="D29" s="31"/>
      <c r="E29" s="31"/>
      <c r="F29" s="31"/>
      <c r="G29" s="31"/>
      <c r="H29" s="31"/>
      <c r="I29" s="31"/>
      <c r="J29" s="31"/>
      <c r="K29" s="39"/>
      <c r="L29" s="31"/>
      <c r="M29" s="40">
        <f>+'Anexo 3 - RCL'!N39</f>
        <v>8195561.96</v>
      </c>
    </row>
    <row r="30" spans="1:13" ht="11.25" customHeight="1">
      <c r="A30" s="159" t="s">
        <v>962</v>
      </c>
      <c r="B30" s="29">
        <f t="shared" ref="B30:L30" si="2">+B25+B28</f>
        <v>0</v>
      </c>
      <c r="C30" s="29">
        <f t="shared" si="2"/>
        <v>0</v>
      </c>
      <c r="D30" s="29">
        <f t="shared" si="2"/>
        <v>0</v>
      </c>
      <c r="E30" s="29">
        <f t="shared" si="2"/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40"/>
    </row>
    <row r="31" spans="1:13" ht="11.25" customHeight="1">
      <c r="A31" s="30" t="s">
        <v>963</v>
      </c>
      <c r="B31" s="32">
        <f t="shared" ref="B31:L31" si="3">IF(B29="",0,IF(B29=0,0,+B30/B29))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41"/>
    </row>
    <row r="32" spans="1:13" s="20" customFormat="1" ht="11.25" customHeight="1">
      <c r="A32" s="1309" t="s">
        <v>964</v>
      </c>
      <c r="B32" s="1310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679"/>
    </row>
    <row r="33" spans="1:13" ht="31.5" customHeight="1">
      <c r="A33" s="1055" t="s">
        <v>165</v>
      </c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59"/>
    </row>
    <row r="34" spans="1:13" ht="20.25" customHeight="1">
      <c r="A34" s="1311" t="s">
        <v>965</v>
      </c>
      <c r="B34" s="1311"/>
      <c r="C34" s="1311"/>
      <c r="D34" s="1311"/>
      <c r="E34" s="1311"/>
      <c r="F34" s="1311"/>
      <c r="G34" s="1311"/>
      <c r="H34" s="1311"/>
      <c r="I34" s="1311"/>
      <c r="J34" s="1311"/>
      <c r="K34" s="1311"/>
      <c r="L34" s="1311"/>
      <c r="M34" s="20"/>
    </row>
  </sheetData>
  <sheetProtection password="C236" formatCells="0" formatColumns="0" formatRows="0" insertColumns="0" insertRows="0" insertHyperlinks="0" deleteColumns="0" deleteRows="0" sort="0" autoFilter="0" pivotTables="0"/>
  <mergeCells count="58">
    <mergeCell ref="A8:L8"/>
    <mergeCell ref="A3:L3"/>
    <mergeCell ref="A4:L4"/>
    <mergeCell ref="A5:L5"/>
    <mergeCell ref="A6:L6"/>
    <mergeCell ref="A7:L7"/>
    <mergeCell ref="I11:L11"/>
    <mergeCell ref="B12:D12"/>
    <mergeCell ref="E12:H12"/>
    <mergeCell ref="I12:L12"/>
    <mergeCell ref="A9:D9"/>
    <mergeCell ref="E9:G9"/>
    <mergeCell ref="I9:J9"/>
    <mergeCell ref="K9:L9"/>
    <mergeCell ref="B10:D10"/>
    <mergeCell ref="E10:I10"/>
    <mergeCell ref="A10:A11"/>
    <mergeCell ref="B11:D11"/>
    <mergeCell ref="E11:H11"/>
    <mergeCell ref="I15:L15"/>
    <mergeCell ref="B16:D16"/>
    <mergeCell ref="E16:H16"/>
    <mergeCell ref="I16:L16"/>
    <mergeCell ref="B13:D13"/>
    <mergeCell ref="E13:H13"/>
    <mergeCell ref="I13:L13"/>
    <mergeCell ref="B14:D14"/>
    <mergeCell ref="E14:H14"/>
    <mergeCell ref="I14:L14"/>
    <mergeCell ref="B15:D15"/>
    <mergeCell ref="E15:H15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L22:L24"/>
    <mergeCell ref="A21:L21"/>
    <mergeCell ref="A32:L32"/>
    <mergeCell ref="A33:L33"/>
    <mergeCell ref="A34:L34"/>
    <mergeCell ref="F22:F24"/>
    <mergeCell ref="G22:G24"/>
    <mergeCell ref="H22:H24"/>
    <mergeCell ref="I22:I24"/>
    <mergeCell ref="J22:J24"/>
    <mergeCell ref="K22:K24"/>
    <mergeCell ref="B22:B24"/>
    <mergeCell ref="C22:C23"/>
    <mergeCell ref="D22:D24"/>
    <mergeCell ref="E22:E24"/>
  </mergeCells>
  <conditionalFormatting sqref="A8">
    <cfRule type="expression" dxfId="11" priority="1">
      <formula>$M$8&gt;0</formula>
    </cfRule>
  </conditionalFormatting>
  <conditionalFormatting sqref="B8">
    <cfRule type="expression" dxfId="10" priority="2">
      <formula>$M$8&gt;0</formula>
    </cfRule>
  </conditionalFormatting>
  <conditionalFormatting sqref="C8">
    <cfRule type="expression" dxfId="9" priority="3">
      <formula>$M$8&gt;0</formula>
    </cfRule>
  </conditionalFormatting>
  <conditionalFormatting sqref="D8">
    <cfRule type="expression" dxfId="8" priority="4">
      <formula>$M$8&gt;0</formula>
    </cfRule>
  </conditionalFormatting>
  <conditionalFormatting sqref="E8">
    <cfRule type="expression" dxfId="7" priority="5">
      <formula>$M$8&gt;0</formula>
    </cfRule>
  </conditionalFormatting>
  <conditionalFormatting sqref="F8">
    <cfRule type="expression" dxfId="6" priority="6">
      <formula>$M$8&gt;0</formula>
    </cfRule>
  </conditionalFormatting>
  <conditionalFormatting sqref="G8">
    <cfRule type="expression" dxfId="5" priority="7">
      <formula>$M$8&gt;0</formula>
    </cfRule>
  </conditionalFormatting>
  <conditionalFormatting sqref="H8">
    <cfRule type="expression" dxfId="4" priority="8">
      <formula>$M$8&gt;0</formula>
    </cfRule>
  </conditionalFormatting>
  <conditionalFormatting sqref="I8">
    <cfRule type="expression" dxfId="3" priority="9">
      <formula>$M$8&gt;0</formula>
    </cfRule>
  </conditionalFormatting>
  <conditionalFormatting sqref="J8">
    <cfRule type="expression" dxfId="2" priority="10">
      <formula>$M$8&gt;0</formula>
    </cfRule>
  </conditionalFormatting>
  <conditionalFormatting sqref="K8">
    <cfRule type="expression" dxfId="1" priority="11">
      <formula>$M$8&gt;0</formula>
    </cfRule>
  </conditionalFormatting>
  <conditionalFormatting sqref="L8">
    <cfRule type="expression" dxfId="0" priority="12">
      <formula>$M$8&gt;0</formula>
    </cfRule>
  </conditionalFormatting>
  <printOptions horizontalCentered="1" verticalCentered="1"/>
  <pageMargins left="0" right="0" top="0" bottom="0" header="0" footer="0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H93"/>
  <sheetViews>
    <sheetView showGridLines="0" workbookViewId="0" xr3:uid="{11A3ACCB-1F19-5AC9-A611-4158731A345D}">
      <selection activeCell="A36" sqref="A36"/>
    </sheetView>
  </sheetViews>
  <sheetFormatPr defaultColWidth="1" defaultRowHeight="11.25" customHeight="1"/>
  <cols>
    <col min="1" max="1" width="84.7109375" style="3" customWidth="1"/>
    <col min="2" max="5" width="16.42578125" style="568" customWidth="1"/>
    <col min="6" max="59" width="15.7109375" style="3" customWidth="1"/>
    <col min="60" max="60" width="1" style="3"/>
  </cols>
  <sheetData>
    <row r="1" spans="1:5" ht="15.75" customHeight="1">
      <c r="A1" s="1410" t="s">
        <v>966</v>
      </c>
      <c r="B1" s="1410"/>
      <c r="C1" s="1410"/>
      <c r="D1" s="1410"/>
      <c r="E1" s="1410"/>
    </row>
    <row r="2" spans="1:5" ht="11.25" customHeight="1">
      <c r="A2" s="169" t="s">
        <v>0</v>
      </c>
      <c r="B2" s="687"/>
      <c r="C2" s="687"/>
      <c r="D2" s="687"/>
      <c r="E2" s="687"/>
    </row>
    <row r="3" spans="1:5" ht="11.25" customHeight="1">
      <c r="A3" s="1165" t="str">
        <f>+'Informações Iniciais'!A1</f>
        <v>PREFEITURA DE SAO BERNARDO</v>
      </c>
      <c r="B3" s="1165"/>
      <c r="C3" s="1165"/>
      <c r="D3" s="1165"/>
      <c r="E3" s="1165"/>
    </row>
    <row r="4" spans="1:5" ht="11.25" customHeight="1">
      <c r="A4" s="1166" t="s">
        <v>967</v>
      </c>
      <c r="B4" s="1166"/>
      <c r="C4" s="1166"/>
      <c r="D4" s="1166"/>
      <c r="E4" s="1166"/>
    </row>
    <row r="5" spans="1:5" ht="11.25" customHeight="1">
      <c r="A5" s="1165" t="s">
        <v>40</v>
      </c>
      <c r="B5" s="1165"/>
      <c r="C5" s="1165"/>
      <c r="D5" s="1165"/>
      <c r="E5" s="1165"/>
    </row>
    <row r="6" spans="1:5" ht="11.25" customHeight="1">
      <c r="A6" s="1165" t="s">
        <v>968</v>
      </c>
      <c r="B6" s="1165"/>
      <c r="C6" s="1165"/>
      <c r="D6" s="1165"/>
      <c r="E6" s="1165"/>
    </row>
    <row r="7" spans="1:5" ht="11.25" customHeight="1">
      <c r="A7" s="363"/>
      <c r="B7" s="686"/>
      <c r="C7" s="686"/>
      <c r="D7" s="686"/>
      <c r="E7" s="686"/>
    </row>
    <row r="8" spans="1:5" ht="11.25" customHeight="1">
      <c r="A8" s="159" t="s">
        <v>969</v>
      </c>
      <c r="B8" s="569"/>
      <c r="C8" s="687"/>
      <c r="D8" s="687"/>
      <c r="E8" s="570" t="s">
        <v>42</v>
      </c>
    </row>
    <row r="9" spans="1:5" s="1" customFormat="1" ht="21" customHeight="1">
      <c r="A9" s="4" t="s">
        <v>39</v>
      </c>
      <c r="B9" s="1355" t="s">
        <v>50</v>
      </c>
      <c r="C9" s="1356"/>
      <c r="D9" s="1356"/>
      <c r="E9" s="1357"/>
    </row>
    <row r="10" spans="1:5" ht="11.25" customHeight="1">
      <c r="A10" s="6" t="s">
        <v>43</v>
      </c>
      <c r="B10" s="1393">
        <f>SUM(B11:E15)</f>
        <v>110195561.95999999</v>
      </c>
      <c r="C10" s="1403"/>
      <c r="D10" s="1403"/>
      <c r="E10" s="1394"/>
    </row>
    <row r="11" spans="1:5" ht="11.25" customHeight="1">
      <c r="A11" s="137" t="s">
        <v>970</v>
      </c>
      <c r="B11" s="1385">
        <v>34000000</v>
      </c>
      <c r="C11" s="1386"/>
      <c r="D11" s="1386">
        <v>34000000</v>
      </c>
      <c r="E11" s="1387"/>
    </row>
    <row r="12" spans="1:5" ht="11.25" customHeight="1">
      <c r="A12" s="137" t="s">
        <v>971</v>
      </c>
      <c r="B12" s="1385">
        <v>34000000</v>
      </c>
      <c r="C12" s="1386"/>
      <c r="D12" s="1386"/>
      <c r="E12" s="1387"/>
    </row>
    <row r="13" spans="1:5" ht="11.25" customHeight="1">
      <c r="A13" s="137" t="s">
        <v>972</v>
      </c>
      <c r="B13" s="1385">
        <v>8195561.96</v>
      </c>
      <c r="C13" s="1386"/>
      <c r="D13" s="1386"/>
      <c r="E13" s="1387"/>
    </row>
    <row r="14" spans="1:5" ht="11.25" customHeight="1">
      <c r="A14" s="137" t="s">
        <v>973</v>
      </c>
      <c r="B14" s="1385"/>
      <c r="C14" s="1386"/>
      <c r="D14" s="1386"/>
      <c r="E14" s="1387"/>
    </row>
    <row r="15" spans="1:5" ht="11.25" customHeight="1">
      <c r="A15" s="137" t="s">
        <v>974</v>
      </c>
      <c r="B15" s="1385"/>
      <c r="C15" s="1386"/>
      <c r="D15" s="1386"/>
      <c r="E15" s="1387"/>
    </row>
    <row r="16" spans="1:5" ht="11.25" customHeight="1">
      <c r="A16" s="6" t="s">
        <v>135</v>
      </c>
      <c r="B16" s="1400">
        <f>SUM(B17:E23)</f>
        <v>39236460.359999999</v>
      </c>
      <c r="C16" s="1401"/>
      <c r="D16" s="1401"/>
      <c r="E16" s="1402"/>
    </row>
    <row r="17" spans="1:5" ht="11.25" customHeight="1">
      <c r="A17" s="159" t="s">
        <v>975</v>
      </c>
      <c r="B17" s="1385">
        <v>34000000</v>
      </c>
      <c r="C17" s="1386"/>
      <c r="D17" s="1386"/>
      <c r="E17" s="1387"/>
    </row>
    <row r="18" spans="1:5" ht="11.25" customHeight="1">
      <c r="A18" s="159" t="s">
        <v>976</v>
      </c>
      <c r="B18" s="1385">
        <v>0</v>
      </c>
      <c r="C18" s="1386"/>
      <c r="D18" s="1386"/>
      <c r="E18" s="1387"/>
    </row>
    <row r="19" spans="1:5" ht="11.25" customHeight="1">
      <c r="A19" s="159" t="s">
        <v>977</v>
      </c>
      <c r="B19" s="1385">
        <v>0</v>
      </c>
      <c r="C19" s="1386"/>
      <c r="D19" s="1386">
        <v>0</v>
      </c>
      <c r="E19" s="1387"/>
    </row>
    <row r="20" spans="1:5" ht="11.25" customHeight="1">
      <c r="A20" s="159" t="s">
        <v>978</v>
      </c>
      <c r="B20" s="1411">
        <v>2618230.1800000002</v>
      </c>
      <c r="C20" s="1386"/>
      <c r="D20" s="1386"/>
      <c r="E20" s="1387"/>
    </row>
    <row r="21" spans="1:5" ht="11.25" customHeight="1">
      <c r="A21" s="137" t="s">
        <v>979</v>
      </c>
      <c r="B21" s="1386">
        <v>2618230.1800000002</v>
      </c>
      <c r="C21" s="1386"/>
      <c r="D21" s="1386"/>
      <c r="E21" s="1387"/>
    </row>
    <row r="22" spans="1:5" ht="11.25" customHeight="1">
      <c r="A22" s="159" t="s">
        <v>980</v>
      </c>
      <c r="B22" s="685"/>
      <c r="C22" s="683"/>
      <c r="D22" s="683"/>
      <c r="E22" s="684"/>
    </row>
    <row r="23" spans="1:5" ht="11.25" customHeight="1">
      <c r="A23" s="7" t="s">
        <v>981</v>
      </c>
      <c r="B23" s="1376"/>
      <c r="C23" s="1397"/>
      <c r="D23" s="1397"/>
      <c r="E23" s="1377"/>
    </row>
    <row r="24" spans="1:5" s="1" customFormat="1" ht="21" customHeight="1">
      <c r="A24" s="4" t="s">
        <v>982</v>
      </c>
      <c r="B24" s="1381" t="s">
        <v>50</v>
      </c>
      <c r="C24" s="1398"/>
      <c r="D24" s="1398"/>
      <c r="E24" s="1382"/>
    </row>
    <row r="25" spans="1:5" ht="11.25" customHeight="1">
      <c r="A25" s="159" t="s">
        <v>983</v>
      </c>
      <c r="B25" s="1374">
        <v>2618230.1800000002</v>
      </c>
      <c r="C25" s="1399"/>
      <c r="D25" s="1399"/>
      <c r="E25" s="1375"/>
    </row>
    <row r="26" spans="1:5" ht="11.25" customHeight="1">
      <c r="A26" s="8" t="s">
        <v>984</v>
      </c>
      <c r="B26" s="1385">
        <v>2618230.1800000002</v>
      </c>
      <c r="C26" s="1386"/>
      <c r="D26" s="1386"/>
      <c r="E26" s="1387"/>
    </row>
    <row r="27" spans="1:5" s="1" customFormat="1" ht="23.25" customHeight="1">
      <c r="A27" s="5" t="s">
        <v>985</v>
      </c>
      <c r="B27" s="1356" t="s">
        <v>50</v>
      </c>
      <c r="C27" s="1356"/>
      <c r="D27" s="1356"/>
      <c r="E27" s="1357"/>
    </row>
    <row r="28" spans="1:5" ht="11.25" customHeight="1">
      <c r="A28" s="9" t="s">
        <v>986</v>
      </c>
      <c r="B28" s="1358">
        <f>'Anexo 3 - RCL'!N39</f>
        <v>8195561.96</v>
      </c>
      <c r="C28" s="1359"/>
      <c r="D28" s="1359"/>
      <c r="E28" s="1360"/>
    </row>
    <row r="29" spans="1:5" ht="11.25" customHeight="1">
      <c r="A29" s="159"/>
      <c r="B29" s="571"/>
      <c r="C29" s="571"/>
      <c r="D29" s="687"/>
      <c r="E29" s="687"/>
    </row>
    <row r="30" spans="1:5" s="1" customFormat="1" ht="21.75" customHeight="1">
      <c r="A30" s="4" t="s">
        <v>987</v>
      </c>
      <c r="B30" s="1355" t="s">
        <v>50</v>
      </c>
      <c r="C30" s="1356"/>
      <c r="D30" s="1356"/>
      <c r="E30" s="1357"/>
    </row>
    <row r="31" spans="1:5" s="2" customFormat="1" ht="11.25" customHeight="1">
      <c r="A31" s="159" t="s">
        <v>988</v>
      </c>
      <c r="B31" s="1385"/>
      <c r="C31" s="1386"/>
      <c r="D31" s="1386"/>
      <c r="E31" s="1387"/>
    </row>
    <row r="32" spans="1:5" ht="11.25" customHeight="1">
      <c r="A32" s="159" t="s">
        <v>989</v>
      </c>
      <c r="B32" s="1385"/>
      <c r="C32" s="1386"/>
      <c r="D32" s="1386"/>
      <c r="E32" s="1387"/>
    </row>
    <row r="33" spans="1:5" ht="11.25" customHeight="1">
      <c r="A33" s="159" t="s">
        <v>990</v>
      </c>
      <c r="B33" s="1385"/>
      <c r="C33" s="1386"/>
      <c r="D33" s="1386"/>
      <c r="E33" s="1387"/>
    </row>
    <row r="34" spans="1:5" ht="11.25" customHeight="1">
      <c r="A34" s="159" t="s">
        <v>991</v>
      </c>
      <c r="B34" s="1400">
        <f>+B32-B33</f>
        <v>0</v>
      </c>
      <c r="C34" s="1401"/>
      <c r="D34" s="1401"/>
      <c r="E34" s="1402"/>
    </row>
    <row r="35" spans="1:5" ht="11.25" customHeight="1">
      <c r="A35" s="159" t="s">
        <v>992</v>
      </c>
      <c r="B35" s="1385"/>
      <c r="C35" s="1386"/>
      <c r="D35" s="1386"/>
      <c r="E35" s="1387"/>
    </row>
    <row r="36" spans="1:5" ht="11.25" customHeight="1">
      <c r="A36" s="159" t="s">
        <v>993</v>
      </c>
      <c r="B36" s="1385"/>
      <c r="C36" s="1386"/>
      <c r="D36" s="1386"/>
      <c r="E36" s="1387"/>
    </row>
    <row r="37" spans="1:5" ht="11.25" customHeight="1">
      <c r="A37" s="159" t="s">
        <v>994</v>
      </c>
      <c r="B37" s="1385"/>
      <c r="C37" s="1386"/>
      <c r="D37" s="1386"/>
      <c r="E37" s="1387"/>
    </row>
    <row r="38" spans="1:5" ht="11.25" customHeight="1">
      <c r="A38" s="7" t="s">
        <v>995</v>
      </c>
      <c r="B38" s="1388">
        <f>+B36-B37</f>
        <v>0</v>
      </c>
      <c r="C38" s="1389"/>
      <c r="D38" s="1389"/>
      <c r="E38" s="1390"/>
    </row>
    <row r="40" spans="1:5" ht="11.25" customHeight="1">
      <c r="A40" s="1361" t="s">
        <v>996</v>
      </c>
      <c r="B40" s="572" t="s">
        <v>997</v>
      </c>
      <c r="C40" s="572" t="s">
        <v>998</v>
      </c>
      <c r="D40" s="1381" t="s">
        <v>999</v>
      </c>
      <c r="E40" s="1382"/>
    </row>
    <row r="41" spans="1:5" ht="11.25" customHeight="1">
      <c r="A41" s="1362"/>
      <c r="B41" s="573" t="s">
        <v>1000</v>
      </c>
      <c r="C41" s="1373" t="s">
        <v>50</v>
      </c>
      <c r="D41" s="1395"/>
      <c r="E41" s="1396"/>
    </row>
    <row r="42" spans="1:5" ht="11.25" customHeight="1">
      <c r="A42" s="1362"/>
      <c r="B42" s="573" t="s">
        <v>1001</v>
      </c>
      <c r="C42" s="1373"/>
      <c r="D42" s="1395"/>
      <c r="E42" s="1396"/>
    </row>
    <row r="43" spans="1:5" ht="11.25" customHeight="1">
      <c r="A43" s="1363"/>
      <c r="B43" s="574" t="s">
        <v>51</v>
      </c>
      <c r="C43" s="574" t="s">
        <v>52</v>
      </c>
      <c r="D43" s="1391" t="s">
        <v>53</v>
      </c>
      <c r="E43" s="1392"/>
    </row>
    <row r="44" spans="1:5" ht="11.25" customHeight="1">
      <c r="A44" s="137" t="s">
        <v>1002</v>
      </c>
      <c r="B44" s="575"/>
      <c r="C44" s="576"/>
      <c r="D44" s="1393">
        <f>IF(B44="",0,IF(B44=0,0,+C44/B44))</f>
        <v>0</v>
      </c>
      <c r="E44" s="1394"/>
    </row>
    <row r="45" spans="1:5" ht="11.25" customHeight="1">
      <c r="A45" s="8" t="s">
        <v>1003</v>
      </c>
      <c r="B45" s="577"/>
      <c r="C45" s="578"/>
      <c r="D45" s="1388">
        <f>IF(B45="",0,IF(B45=0,0,+C45/B45))</f>
        <v>0</v>
      </c>
      <c r="E45" s="1390"/>
    </row>
    <row r="47" spans="1:5" ht="11.25" customHeight="1">
      <c r="A47" s="1361" t="s">
        <v>1004</v>
      </c>
      <c r="B47" s="1368" t="s">
        <v>1005</v>
      </c>
      <c r="C47" s="572" t="s">
        <v>1006</v>
      </c>
      <c r="D47" s="579" t="s">
        <v>1007</v>
      </c>
      <c r="E47" s="572" t="s">
        <v>1008</v>
      </c>
    </row>
    <row r="48" spans="1:5" ht="11.25" customHeight="1">
      <c r="A48" s="1364"/>
      <c r="B48" s="1369"/>
      <c r="C48" s="574" t="s">
        <v>50</v>
      </c>
      <c r="D48" s="580" t="s">
        <v>50</v>
      </c>
      <c r="E48" s="574" t="s">
        <v>1009</v>
      </c>
    </row>
    <row r="49" spans="1:59" ht="11.25" customHeight="1">
      <c r="A49" s="137" t="s">
        <v>1010</v>
      </c>
      <c r="B49" s="581">
        <f>SUM(B50:B54)</f>
        <v>0</v>
      </c>
      <c r="C49" s="581">
        <f>SUM(C50:C54)</f>
        <v>0</v>
      </c>
      <c r="D49" s="581">
        <f>SUM(D50:D54)</f>
        <v>0</v>
      </c>
      <c r="E49" s="581">
        <f>SUM(E50:E54)</f>
        <v>0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</row>
    <row r="50" spans="1:59" ht="11.25" customHeight="1">
      <c r="A50" s="137" t="s">
        <v>1011</v>
      </c>
      <c r="B50" s="575"/>
      <c r="C50" s="575"/>
      <c r="D50" s="575"/>
      <c r="E50" s="575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</row>
    <row r="51" spans="1:59" ht="11.25" customHeight="1">
      <c r="A51" s="137" t="s">
        <v>1012</v>
      </c>
      <c r="B51" s="575"/>
      <c r="C51" s="575"/>
      <c r="D51" s="575"/>
      <c r="E51" s="575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</row>
    <row r="52" spans="1:59" ht="11.25" customHeight="1">
      <c r="A52" s="137" t="s">
        <v>1013</v>
      </c>
      <c r="B52" s="575"/>
      <c r="C52" s="575"/>
      <c r="D52" s="575"/>
      <c r="E52" s="575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</row>
    <row r="53" spans="1:59" ht="11.25" customHeight="1">
      <c r="A53" s="137" t="s">
        <v>1014</v>
      </c>
      <c r="B53" s="575"/>
      <c r="C53" s="575"/>
      <c r="D53" s="575"/>
      <c r="E53" s="575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</row>
    <row r="54" spans="1:59" ht="11.25" customHeight="1">
      <c r="A54" s="137" t="s">
        <v>1015</v>
      </c>
      <c r="B54" s="575"/>
      <c r="C54" s="575"/>
      <c r="D54" s="575"/>
      <c r="E54" s="575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</row>
    <row r="55" spans="1:59" ht="11.25" customHeight="1">
      <c r="A55" s="137" t="s">
        <v>1016</v>
      </c>
      <c r="B55" s="581">
        <f>SUM(B56:B60)</f>
        <v>0</v>
      </c>
      <c r="C55" s="581">
        <f>SUM(C56:C60)</f>
        <v>0</v>
      </c>
      <c r="D55" s="581">
        <f>SUM(D56:D60)</f>
        <v>0</v>
      </c>
      <c r="E55" s="581">
        <f>SUM(E56:E60)</f>
        <v>0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</row>
    <row r="56" spans="1:59" ht="11.25" customHeight="1">
      <c r="A56" s="137" t="s">
        <v>1011</v>
      </c>
      <c r="B56" s="575"/>
      <c r="C56" s="576"/>
      <c r="D56" s="576"/>
      <c r="E56" s="582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</row>
    <row r="57" spans="1:59" ht="11.25" customHeight="1">
      <c r="A57" s="137" t="s">
        <v>1012</v>
      </c>
      <c r="B57" s="575"/>
      <c r="C57" s="576"/>
      <c r="D57" s="576"/>
      <c r="E57" s="582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</row>
    <row r="58" spans="1:59" ht="11.25" customHeight="1">
      <c r="A58" s="137" t="s">
        <v>1013</v>
      </c>
      <c r="B58" s="575"/>
      <c r="C58" s="576"/>
      <c r="D58" s="576"/>
      <c r="E58" s="582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</row>
    <row r="59" spans="1:59" ht="11.25" customHeight="1">
      <c r="A59" s="137" t="s">
        <v>1014</v>
      </c>
      <c r="B59" s="575"/>
      <c r="C59" s="576"/>
      <c r="D59" s="576"/>
      <c r="E59" s="582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</row>
    <row r="60" spans="1:59" ht="11.25" customHeight="1">
      <c r="A60" s="137" t="s">
        <v>1015</v>
      </c>
      <c r="B60" s="575"/>
      <c r="C60" s="576"/>
      <c r="D60" s="576"/>
      <c r="E60" s="582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</row>
    <row r="61" spans="1:59" ht="11.25" customHeight="1">
      <c r="A61" s="16" t="s">
        <v>913</v>
      </c>
      <c r="B61" s="583">
        <f>+B55+B49</f>
        <v>0</v>
      </c>
      <c r="C61" s="583">
        <f>+C55+C49</f>
        <v>0</v>
      </c>
      <c r="D61" s="583">
        <f>+D55+D49</f>
        <v>0</v>
      </c>
      <c r="E61" s="583">
        <f>+E55+E49</f>
        <v>0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</row>
    <row r="62" spans="1:59" ht="11.25" customHeight="1">
      <c r="A62" s="659"/>
      <c r="B62" s="1370" t="s">
        <v>1017</v>
      </c>
      <c r="C62" s="1378" t="s">
        <v>1018</v>
      </c>
      <c r="D62" s="1379"/>
      <c r="E62" s="1380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</row>
    <row r="63" spans="1:59" ht="11.25" customHeight="1">
      <c r="A63" s="10" t="s">
        <v>1019</v>
      </c>
      <c r="B63" s="1371"/>
      <c r="C63" s="1370" t="s">
        <v>1020</v>
      </c>
      <c r="D63" s="1381" t="s">
        <v>1021</v>
      </c>
      <c r="E63" s="1382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</row>
    <row r="64" spans="1:59" ht="11.25" customHeight="1">
      <c r="A64" s="661"/>
      <c r="B64" s="1372"/>
      <c r="C64" s="1372"/>
      <c r="D64" s="1383"/>
      <c r="E64" s="1384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</row>
    <row r="65" spans="1:5" ht="11.25" customHeight="1">
      <c r="A65" s="137" t="s">
        <v>1022</v>
      </c>
      <c r="B65" s="582"/>
      <c r="C65" s="593">
        <v>0.25</v>
      </c>
      <c r="D65" s="1374"/>
      <c r="E65" s="1375"/>
    </row>
    <row r="66" spans="1:5" ht="12.95" customHeight="1">
      <c r="A66" s="137" t="s">
        <v>1023</v>
      </c>
      <c r="B66" s="582"/>
      <c r="C66" s="593">
        <v>0.6</v>
      </c>
      <c r="D66" s="1385"/>
      <c r="E66" s="1387"/>
    </row>
    <row r="67" spans="1:5" ht="11.25" customHeight="1">
      <c r="A67" s="137" t="s">
        <v>1024</v>
      </c>
      <c r="B67" s="582"/>
      <c r="C67" s="593">
        <v>0.6</v>
      </c>
      <c r="D67" s="1385"/>
      <c r="E67" s="1387"/>
    </row>
    <row r="68" spans="1:5" ht="11.25" customHeight="1">
      <c r="A68" s="8" t="s">
        <v>1025</v>
      </c>
      <c r="B68" s="584"/>
      <c r="C68" s="585" t="s">
        <v>1026</v>
      </c>
      <c r="D68" s="1376"/>
      <c r="E68" s="1377"/>
    </row>
    <row r="69" spans="1:5" s="1" customFormat="1" ht="21.75" customHeight="1">
      <c r="A69" s="688" t="s">
        <v>1027</v>
      </c>
      <c r="B69" s="1355" t="s">
        <v>1028</v>
      </c>
      <c r="C69" s="1357"/>
      <c r="D69" s="1355" t="s">
        <v>1029</v>
      </c>
      <c r="E69" s="1357"/>
    </row>
    <row r="70" spans="1:5" ht="11.25" customHeight="1">
      <c r="A70" s="136" t="s">
        <v>1030</v>
      </c>
      <c r="B70" s="1374"/>
      <c r="C70" s="1375"/>
      <c r="D70" s="1374"/>
      <c r="E70" s="1375"/>
    </row>
    <row r="71" spans="1:5" ht="11.25" customHeight="1">
      <c r="A71" s="8" t="s">
        <v>1031</v>
      </c>
      <c r="B71" s="1376"/>
      <c r="C71" s="1377"/>
      <c r="D71" s="1376"/>
      <c r="E71" s="1377"/>
    </row>
    <row r="72" spans="1:5" s="1" customFormat="1" ht="21.75" customHeight="1">
      <c r="A72" s="4" t="s">
        <v>1032</v>
      </c>
      <c r="B72" s="586" t="s">
        <v>1033</v>
      </c>
      <c r="C72" s="586" t="s">
        <v>1034</v>
      </c>
      <c r="D72" s="586" t="s">
        <v>1035</v>
      </c>
      <c r="E72" s="586" t="s">
        <v>1036</v>
      </c>
    </row>
    <row r="73" spans="1:5" ht="11.25" customHeight="1">
      <c r="A73" s="137" t="s">
        <v>988</v>
      </c>
      <c r="B73" s="587"/>
      <c r="C73" s="587"/>
      <c r="D73" s="587"/>
      <c r="E73" s="587"/>
    </row>
    <row r="74" spans="1:5" ht="11.25" customHeight="1">
      <c r="A74" s="137" t="s">
        <v>1037</v>
      </c>
      <c r="B74" s="582"/>
      <c r="C74" s="582"/>
      <c r="D74" s="582"/>
      <c r="E74" s="582"/>
    </row>
    <row r="75" spans="1:5" ht="11.25" customHeight="1">
      <c r="A75" s="137" t="s">
        <v>1038</v>
      </c>
      <c r="B75" s="582"/>
      <c r="C75" s="582"/>
      <c r="D75" s="582"/>
      <c r="E75" s="582"/>
    </row>
    <row r="76" spans="1:5" ht="11.25" customHeight="1">
      <c r="A76" s="137" t="s">
        <v>991</v>
      </c>
      <c r="B76" s="588">
        <f>+B74-B75</f>
        <v>0</v>
      </c>
      <c r="C76" s="588">
        <f>+C74-C75</f>
        <v>0</v>
      </c>
      <c r="D76" s="588">
        <f>+D74-D75</f>
        <v>0</v>
      </c>
      <c r="E76" s="588">
        <f>+E74-E75</f>
        <v>0</v>
      </c>
    </row>
    <row r="77" spans="1:5" ht="11.25" customHeight="1">
      <c r="A77" s="137" t="s">
        <v>992</v>
      </c>
      <c r="B77" s="582"/>
      <c r="C77" s="582"/>
      <c r="D77" s="582"/>
      <c r="E77" s="582"/>
    </row>
    <row r="78" spans="1:5" ht="11.25" customHeight="1">
      <c r="A78" s="137" t="s">
        <v>1039</v>
      </c>
      <c r="B78" s="582"/>
      <c r="C78" s="582"/>
      <c r="D78" s="582"/>
      <c r="E78" s="582"/>
    </row>
    <row r="79" spans="1:5" ht="11.25" customHeight="1">
      <c r="A79" s="137" t="s">
        <v>1040</v>
      </c>
      <c r="B79" s="582"/>
      <c r="C79" s="582"/>
      <c r="D79" s="582"/>
      <c r="E79" s="582"/>
    </row>
    <row r="80" spans="1:5" ht="11.25" customHeight="1">
      <c r="A80" s="137" t="s">
        <v>995</v>
      </c>
      <c r="B80" s="588">
        <f>+B78-B79</f>
        <v>0</v>
      </c>
      <c r="C80" s="588">
        <f>+C78-C79</f>
        <v>0</v>
      </c>
      <c r="D80" s="588">
        <f>+D78-D79</f>
        <v>0</v>
      </c>
      <c r="E80" s="588">
        <f>+E78-E79</f>
        <v>0</v>
      </c>
    </row>
    <row r="81" spans="1:21" s="1" customFormat="1" ht="21" customHeight="1">
      <c r="A81" s="4" t="s">
        <v>1041</v>
      </c>
      <c r="B81" s="1355" t="s">
        <v>1042</v>
      </c>
      <c r="C81" s="1357"/>
      <c r="D81" s="1355" t="s">
        <v>1043</v>
      </c>
      <c r="E81" s="1357"/>
    </row>
    <row r="82" spans="1:21" ht="11.25" customHeight="1">
      <c r="A82" s="137" t="s">
        <v>1044</v>
      </c>
      <c r="B82" s="1374"/>
      <c r="C82" s="1375"/>
      <c r="D82" s="1374"/>
      <c r="E82" s="1375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</row>
    <row r="83" spans="1:21" ht="11.25" customHeight="1">
      <c r="A83" s="8" t="s">
        <v>1045</v>
      </c>
      <c r="B83" s="1376"/>
      <c r="C83" s="1377"/>
      <c r="D83" s="1376"/>
      <c r="E83" s="1377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11.25" customHeight="1">
      <c r="A84" s="7"/>
      <c r="B84" s="589"/>
      <c r="C84" s="687"/>
      <c r="D84" s="687"/>
      <c r="E84" s="687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</row>
    <row r="85" spans="1:21" ht="11.25" customHeight="1">
      <c r="A85" s="1365" t="s">
        <v>1046</v>
      </c>
      <c r="B85" s="1370" t="s">
        <v>1017</v>
      </c>
      <c r="C85" s="1378" t="s">
        <v>1047</v>
      </c>
      <c r="D85" s="1379"/>
      <c r="E85" s="1380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</row>
    <row r="86" spans="1:21" ht="11.25" customHeight="1">
      <c r="A86" s="1366"/>
      <c r="B86" s="1371"/>
      <c r="C86" s="1370" t="s">
        <v>1020</v>
      </c>
      <c r="D86" s="1381" t="s">
        <v>1021</v>
      </c>
      <c r="E86" s="1382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</row>
    <row r="87" spans="1:21" ht="11.25" customHeight="1">
      <c r="A87" s="1367"/>
      <c r="B87" s="1372"/>
      <c r="C87" s="1372"/>
      <c r="D87" s="1383"/>
      <c r="E87" s="1384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</row>
    <row r="88" spans="1:21" ht="11.25" customHeight="1">
      <c r="A88" s="16" t="s">
        <v>1048</v>
      </c>
      <c r="B88" s="590"/>
      <c r="C88" s="591"/>
      <c r="D88" s="1358"/>
      <c r="E88" s="1360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</row>
    <row r="89" spans="1:21" ht="11.25" customHeight="1">
      <c r="A89" s="9"/>
      <c r="B89" s="592"/>
      <c r="C89" s="592"/>
      <c r="D89" s="592"/>
      <c r="E89" s="592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</row>
    <row r="90" spans="1:21" s="1" customFormat="1" ht="21.75" customHeight="1">
      <c r="A90" s="15" t="s">
        <v>1049</v>
      </c>
      <c r="B90" s="1355" t="s">
        <v>1050</v>
      </c>
      <c r="C90" s="1356"/>
      <c r="D90" s="1356"/>
      <c r="E90" s="1357"/>
    </row>
    <row r="91" spans="1:21" ht="11.25" customHeight="1">
      <c r="A91" s="16" t="s">
        <v>1051</v>
      </c>
      <c r="B91" s="1358"/>
      <c r="C91" s="1359"/>
      <c r="D91" s="1359"/>
      <c r="E91" s="1360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ht="25.5" customHeight="1">
      <c r="A92" s="1150" t="s">
        <v>165</v>
      </c>
      <c r="B92" s="1150"/>
      <c r="C92" s="1150"/>
      <c r="D92" s="1150"/>
      <c r="E92" s="1150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</row>
    <row r="93" spans="1:21" ht="11.25" customHeight="1">
      <c r="A93" s="159"/>
      <c r="B93" s="687"/>
      <c r="C93" s="687"/>
      <c r="D93" s="687"/>
      <c r="E93" s="687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</sheetData>
  <sheetProtection password="C236" formatCells="0" formatColumns="0" formatRows="0" insertColumns="0" insertRows="0" insertHyperlinks="0" deleteColumns="0" deleteRows="0" sort="0" autoFilter="0" pivotTables="0"/>
  <mergeCells count="70">
    <mergeCell ref="B9:E9"/>
    <mergeCell ref="A1:E1"/>
    <mergeCell ref="A3:E3"/>
    <mergeCell ref="A4:E4"/>
    <mergeCell ref="A5:E5"/>
    <mergeCell ref="A6:E6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5:E35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69:C69"/>
    <mergeCell ref="D69:E69"/>
    <mergeCell ref="C63:C64"/>
    <mergeCell ref="D63:E64"/>
    <mergeCell ref="B36:E36"/>
    <mergeCell ref="B37:E37"/>
    <mergeCell ref="B38:E38"/>
    <mergeCell ref="D43:E43"/>
    <mergeCell ref="D44:E44"/>
    <mergeCell ref="D45:E45"/>
    <mergeCell ref="D40:E42"/>
    <mergeCell ref="C62:E62"/>
    <mergeCell ref="D65:E65"/>
    <mergeCell ref="D66:E66"/>
    <mergeCell ref="D67:E67"/>
    <mergeCell ref="D68:E68"/>
    <mergeCell ref="C86:C87"/>
    <mergeCell ref="D86:E87"/>
    <mergeCell ref="B70:C70"/>
    <mergeCell ref="D70:E70"/>
    <mergeCell ref="B71:C71"/>
    <mergeCell ref="D71:E71"/>
    <mergeCell ref="B81:C81"/>
    <mergeCell ref="D81:E81"/>
    <mergeCell ref="B90:E90"/>
    <mergeCell ref="B91:E91"/>
    <mergeCell ref="A92:E92"/>
    <mergeCell ref="A40:A43"/>
    <mergeCell ref="A47:A48"/>
    <mergeCell ref="A85:A87"/>
    <mergeCell ref="B47:B48"/>
    <mergeCell ref="B62:B64"/>
    <mergeCell ref="B85:B87"/>
    <mergeCell ref="C41:C42"/>
    <mergeCell ref="B82:C82"/>
    <mergeCell ref="D82:E82"/>
    <mergeCell ref="B83:C83"/>
    <mergeCell ref="D83:E83"/>
    <mergeCell ref="C85:E85"/>
    <mergeCell ref="D88:E88"/>
  </mergeCells>
  <printOptions horizontalCentered="1" verticalCentered="1"/>
  <pageMargins left="0" right="0" top="0" bottom="0" header="0" footer="0"/>
  <pageSetup paperSize="9" scale="90" orientation="landscape"/>
  <headerFooter alignWithMargins="0"/>
  <rowBreaks count="1" manualBreakCount="1">
    <brk id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1"/>
  <sheetViews>
    <sheetView showGridLines="0" zoomScale="93" workbookViewId="0" xr3:uid="{958C4451-9541-5A59-BF78-D2F731DF1C81}">
      <selection activeCell="K13" sqref="K13"/>
    </sheetView>
  </sheetViews>
  <sheetFormatPr defaultRowHeight="11.25" customHeight="1"/>
  <cols>
    <col min="1" max="1" width="47.140625" style="240" customWidth="1"/>
    <col min="2" max="11" width="13" style="377" customWidth="1"/>
    <col min="12" max="12" width="22.42578125" style="377" customWidth="1"/>
    <col min="13" max="13" width="42" style="240" customWidth="1"/>
    <col min="14" max="14" width="18.5703125" style="240" customWidth="1"/>
    <col min="15" max="15" width="6.5703125" style="240" customWidth="1"/>
    <col min="16" max="17" width="15.42578125" style="240" customWidth="1"/>
    <col min="18" max="18" width="22" style="240" customWidth="1"/>
    <col min="19" max="19" width="13.42578125" style="240" customWidth="1"/>
    <col min="20" max="20" width="9.140625" style="240" customWidth="1"/>
  </cols>
  <sheetData>
    <row r="1" spans="1:12" ht="15.75" customHeight="1">
      <c r="A1" s="682" t="s">
        <v>38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ht="11.25" customHeight="1">
      <c r="A2" s="64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ht="11.25" customHeight="1">
      <c r="A3" s="791" t="s">
        <v>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</row>
    <row r="4" spans="1:12" ht="11.25" customHeight="1">
      <c r="A4" s="792" t="s">
        <v>2</v>
      </c>
      <c r="B4" s="791"/>
      <c r="C4" s="791"/>
      <c r="D4" s="791"/>
      <c r="E4" s="791"/>
      <c r="F4" s="791"/>
      <c r="G4" s="791"/>
      <c r="H4" s="792"/>
      <c r="I4" s="791"/>
      <c r="J4" s="791"/>
      <c r="K4" s="792"/>
      <c r="L4" s="411"/>
    </row>
    <row r="5" spans="1:12" ht="11.25" customHeight="1">
      <c r="A5" s="793" t="s">
        <v>39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411"/>
    </row>
    <row r="6" spans="1:12" ht="11.25" customHeight="1">
      <c r="A6" s="791" t="s">
        <v>40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411"/>
    </row>
    <row r="7" spans="1:12" ht="11.25" customHeight="1">
      <c r="A7" s="791" t="str">
        <f>+'Informações Iniciais'!A5</f>
        <v>&lt;SELECIONE O PERÍODO CLICANDO NA SETA AO LADO&gt;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</row>
    <row r="8" spans="1:12" ht="11.25" customHeight="1">
      <c r="A8" s="327"/>
      <c r="B8" s="624"/>
      <c r="C8" s="624"/>
      <c r="D8" s="624"/>
      <c r="E8" s="624"/>
      <c r="F8" s="624"/>
      <c r="G8" s="624"/>
      <c r="H8" s="411"/>
      <c r="I8" s="411"/>
      <c r="J8" s="624"/>
      <c r="K8" s="624"/>
      <c r="L8" s="411"/>
    </row>
    <row r="9" spans="1:12" ht="11.25" customHeight="1">
      <c r="A9" s="639" t="s">
        <v>41</v>
      </c>
      <c r="B9" s="411"/>
      <c r="C9" s="411"/>
      <c r="D9" s="411"/>
      <c r="E9" s="411"/>
      <c r="F9" s="411"/>
      <c r="G9" s="411"/>
      <c r="H9" s="425"/>
      <c r="I9" s="624"/>
      <c r="J9" s="425"/>
      <c r="K9" s="411"/>
      <c r="L9" s="425" t="s">
        <v>42</v>
      </c>
    </row>
    <row r="10" spans="1:12" ht="11.25" customHeight="1">
      <c r="A10" s="795" t="s">
        <v>43</v>
      </c>
      <c r="B10" s="756" t="s">
        <v>44</v>
      </c>
      <c r="C10" s="757"/>
      <c r="D10" s="756" t="s">
        <v>45</v>
      </c>
      <c r="E10" s="757"/>
      <c r="F10" s="723" t="s">
        <v>46</v>
      </c>
      <c r="G10" s="794"/>
      <c r="H10" s="794"/>
      <c r="I10" s="794"/>
      <c r="J10" s="794"/>
      <c r="K10" s="724"/>
      <c r="L10" s="732" t="s">
        <v>47</v>
      </c>
    </row>
    <row r="11" spans="1:12" ht="12.75" customHeight="1">
      <c r="A11" s="796"/>
      <c r="B11" s="758"/>
      <c r="C11" s="759"/>
      <c r="D11" s="758"/>
      <c r="E11" s="759"/>
      <c r="F11" s="742" t="s">
        <v>48</v>
      </c>
      <c r="G11" s="743"/>
      <c r="H11" s="596" t="s">
        <v>49</v>
      </c>
      <c r="I11" s="744" t="s">
        <v>50</v>
      </c>
      <c r="J11" s="745"/>
      <c r="K11" s="596" t="s">
        <v>49</v>
      </c>
      <c r="L11" s="733"/>
    </row>
    <row r="12" spans="1:12" ht="11.25" customHeight="1">
      <c r="A12" s="797"/>
      <c r="B12" s="789"/>
      <c r="C12" s="790"/>
      <c r="D12" s="738" t="s">
        <v>51</v>
      </c>
      <c r="E12" s="739"/>
      <c r="F12" s="738" t="s">
        <v>52</v>
      </c>
      <c r="G12" s="739"/>
      <c r="H12" s="598" t="s">
        <v>53</v>
      </c>
      <c r="I12" s="738" t="s">
        <v>54</v>
      </c>
      <c r="J12" s="739"/>
      <c r="K12" s="598" t="s">
        <v>55</v>
      </c>
      <c r="L12" s="419" t="s">
        <v>56</v>
      </c>
    </row>
    <row r="13" spans="1:12" ht="12.75" customHeight="1">
      <c r="A13" s="328" t="s">
        <v>57</v>
      </c>
      <c r="B13" s="740">
        <f>+B14+B54</f>
        <v>36305210.880000003</v>
      </c>
      <c r="C13" s="741"/>
      <c r="D13" s="740">
        <f>+D14+D54</f>
        <v>36305210.880000003</v>
      </c>
      <c r="E13" s="741"/>
      <c r="F13" s="740">
        <f>+F14+F54</f>
        <v>8887525.5099999998</v>
      </c>
      <c r="G13" s="741"/>
      <c r="H13" s="403">
        <f t="shared" ref="H13:H44" si="0">IF(D13="",0,IF(D13=0,0,+F13/D13))</f>
        <v>0.24480027231837412</v>
      </c>
      <c r="I13" s="740">
        <f>+I14+I54</f>
        <v>8887525.5099999998</v>
      </c>
      <c r="J13" s="741"/>
      <c r="K13" s="403">
        <f t="shared" ref="K13:K44" si="1">IF(D13="",0,IF(D13=0,0,I13/D13))</f>
        <v>0.24480027231837412</v>
      </c>
      <c r="L13" s="398">
        <f t="shared" ref="L13:L44" si="2">+D13-I13</f>
        <v>27417685.370000005</v>
      </c>
    </row>
    <row r="14" spans="1:12" ht="12.75" customHeight="1">
      <c r="A14" s="329" t="s">
        <v>58</v>
      </c>
      <c r="B14" s="734">
        <f>+B15+B19+B23+B31+B35+B40+B41+B48</f>
        <v>35661794.090000004</v>
      </c>
      <c r="C14" s="735"/>
      <c r="D14" s="734">
        <f>+D15+D19+D23+D31+D35+D40+D41+D48</f>
        <v>35661794.090000004</v>
      </c>
      <c r="E14" s="735"/>
      <c r="F14" s="734">
        <f>+F15+F19+F23+F31+F35+F40+F41+F48</f>
        <v>8887525.5099999998</v>
      </c>
      <c r="G14" s="735"/>
      <c r="H14" s="404">
        <f t="shared" si="0"/>
        <v>0.24921700483072917</v>
      </c>
      <c r="I14" s="734">
        <f>+I15+I19+I23+I31+I35+I40+I41+I48</f>
        <v>8887525.5099999998</v>
      </c>
      <c r="J14" s="735"/>
      <c r="K14" s="404">
        <f t="shared" si="1"/>
        <v>0.24921700483072917</v>
      </c>
      <c r="L14" s="413">
        <f t="shared" si="2"/>
        <v>26774268.580000006</v>
      </c>
    </row>
    <row r="15" spans="1:12" ht="12.75" customHeight="1">
      <c r="A15" s="315" t="s">
        <v>59</v>
      </c>
      <c r="B15" s="705">
        <f>SUM(B16:C18)</f>
        <v>888204</v>
      </c>
      <c r="C15" s="706"/>
      <c r="D15" s="705">
        <f>SUM(D16:E18)</f>
        <v>888204</v>
      </c>
      <c r="E15" s="706"/>
      <c r="F15" s="705">
        <f>SUM(F16:G18)</f>
        <v>63300.21</v>
      </c>
      <c r="G15" s="706"/>
      <c r="H15" s="405">
        <f t="shared" si="0"/>
        <v>7.1267647972763012E-2</v>
      </c>
      <c r="I15" s="705">
        <f>SUM(I16:J18)</f>
        <v>63300.21</v>
      </c>
      <c r="J15" s="706"/>
      <c r="K15" s="405">
        <f t="shared" si="1"/>
        <v>7.1267647972763012E-2</v>
      </c>
      <c r="L15" s="414">
        <f t="shared" si="2"/>
        <v>824903.79</v>
      </c>
    </row>
    <row r="16" spans="1:12" ht="12.75" customHeight="1">
      <c r="A16" s="316" t="s">
        <v>60</v>
      </c>
      <c r="B16" s="703">
        <v>866566</v>
      </c>
      <c r="C16" s="704"/>
      <c r="D16" s="703">
        <v>866566</v>
      </c>
      <c r="E16" s="704"/>
      <c r="F16" s="703">
        <v>63300.21</v>
      </c>
      <c r="G16" s="704"/>
      <c r="H16" s="406">
        <f t="shared" si="0"/>
        <v>7.3047188558055587E-2</v>
      </c>
      <c r="I16" s="703">
        <v>63300.21</v>
      </c>
      <c r="J16" s="704"/>
      <c r="K16" s="406">
        <f t="shared" si="1"/>
        <v>7.3047188558055587E-2</v>
      </c>
      <c r="L16" s="422">
        <f t="shared" si="2"/>
        <v>803265.79</v>
      </c>
    </row>
    <row r="17" spans="1:12" ht="12.75" customHeight="1">
      <c r="A17" s="316" t="s">
        <v>61</v>
      </c>
      <c r="B17" s="703">
        <v>20608</v>
      </c>
      <c r="C17" s="704"/>
      <c r="D17" s="703">
        <v>20608</v>
      </c>
      <c r="E17" s="704"/>
      <c r="F17" s="703">
        <v>0</v>
      </c>
      <c r="G17" s="704"/>
      <c r="H17" s="406">
        <f t="shared" si="0"/>
        <v>0</v>
      </c>
      <c r="I17" s="703">
        <v>0</v>
      </c>
      <c r="J17" s="704"/>
      <c r="K17" s="406">
        <f t="shared" si="1"/>
        <v>0</v>
      </c>
      <c r="L17" s="422">
        <f t="shared" si="2"/>
        <v>20608</v>
      </c>
    </row>
    <row r="18" spans="1:12" ht="12.75" customHeight="1">
      <c r="A18" s="316" t="s">
        <v>62</v>
      </c>
      <c r="B18" s="703">
        <v>1030</v>
      </c>
      <c r="C18" s="704"/>
      <c r="D18" s="703">
        <v>1030</v>
      </c>
      <c r="E18" s="704"/>
      <c r="F18" s="703">
        <v>0</v>
      </c>
      <c r="G18" s="704"/>
      <c r="H18" s="406">
        <f t="shared" si="0"/>
        <v>0</v>
      </c>
      <c r="I18" s="703">
        <v>0</v>
      </c>
      <c r="J18" s="704"/>
      <c r="K18" s="406">
        <f t="shared" si="1"/>
        <v>0</v>
      </c>
      <c r="L18" s="422">
        <f t="shared" si="2"/>
        <v>1030</v>
      </c>
    </row>
    <row r="19" spans="1:12" ht="12.75" customHeight="1">
      <c r="A19" s="315" t="s">
        <v>63</v>
      </c>
      <c r="B19" s="705">
        <f>SUM(B20:C22)</f>
        <v>309120</v>
      </c>
      <c r="C19" s="706"/>
      <c r="D19" s="705">
        <f>SUM(D20:E22)</f>
        <v>309120</v>
      </c>
      <c r="E19" s="706"/>
      <c r="F19" s="705">
        <f>SUM(F20:G22)</f>
        <v>0</v>
      </c>
      <c r="G19" s="706"/>
      <c r="H19" s="405">
        <f t="shared" si="0"/>
        <v>0</v>
      </c>
      <c r="I19" s="705">
        <f>SUM(I20:J22)</f>
        <v>0</v>
      </c>
      <c r="J19" s="706"/>
      <c r="K19" s="405">
        <f t="shared" si="1"/>
        <v>0</v>
      </c>
      <c r="L19" s="414">
        <f t="shared" si="2"/>
        <v>309120</v>
      </c>
    </row>
    <row r="20" spans="1:12" ht="12.75" customHeight="1">
      <c r="A20" s="316" t="s">
        <v>64</v>
      </c>
      <c r="B20" s="703">
        <v>0</v>
      </c>
      <c r="C20" s="704"/>
      <c r="D20" s="703">
        <v>0</v>
      </c>
      <c r="E20" s="704"/>
      <c r="F20" s="703">
        <v>0</v>
      </c>
      <c r="G20" s="704"/>
      <c r="H20" s="406">
        <f t="shared" si="0"/>
        <v>0</v>
      </c>
      <c r="I20" s="703">
        <v>0</v>
      </c>
      <c r="J20" s="704"/>
      <c r="K20" s="406">
        <f t="shared" si="1"/>
        <v>0</v>
      </c>
      <c r="L20" s="422">
        <f t="shared" si="2"/>
        <v>0</v>
      </c>
    </row>
    <row r="21" spans="1:12" ht="12.75" customHeight="1">
      <c r="A21" s="316" t="s">
        <v>65</v>
      </c>
      <c r="B21" s="703">
        <v>309120</v>
      </c>
      <c r="C21" s="704"/>
      <c r="D21" s="703">
        <v>309120</v>
      </c>
      <c r="E21" s="704"/>
      <c r="F21" s="703">
        <v>0</v>
      </c>
      <c r="G21" s="704"/>
      <c r="H21" s="406">
        <f t="shared" si="0"/>
        <v>0</v>
      </c>
      <c r="I21" s="703">
        <v>0</v>
      </c>
      <c r="J21" s="704"/>
      <c r="K21" s="406">
        <f t="shared" si="1"/>
        <v>0</v>
      </c>
      <c r="L21" s="422">
        <f t="shared" si="2"/>
        <v>309120</v>
      </c>
    </row>
    <row r="22" spans="1:12" ht="12.75" customHeight="1">
      <c r="A22" s="316" t="s">
        <v>66</v>
      </c>
      <c r="B22" s="703">
        <v>0</v>
      </c>
      <c r="C22" s="704"/>
      <c r="D22" s="703">
        <v>0</v>
      </c>
      <c r="E22" s="704"/>
      <c r="F22" s="703">
        <v>0</v>
      </c>
      <c r="G22" s="704"/>
      <c r="H22" s="406">
        <f t="shared" si="0"/>
        <v>0</v>
      </c>
      <c r="I22" s="703">
        <v>0</v>
      </c>
      <c r="J22" s="704"/>
      <c r="K22" s="406">
        <f t="shared" si="1"/>
        <v>0</v>
      </c>
      <c r="L22" s="422">
        <f t="shared" si="2"/>
        <v>0</v>
      </c>
    </row>
    <row r="23" spans="1:12" ht="12.75" customHeight="1">
      <c r="A23" s="315" t="s">
        <v>67</v>
      </c>
      <c r="B23" s="705">
        <f>SUM(B24:C30)</f>
        <v>58516.420000000006</v>
      </c>
      <c r="C23" s="706"/>
      <c r="D23" s="705">
        <f>SUM(D24:E30)</f>
        <v>58516.420000000006</v>
      </c>
      <c r="E23" s="706"/>
      <c r="F23" s="705">
        <f>SUM(F24:G30)</f>
        <v>9451.73</v>
      </c>
      <c r="G23" s="706"/>
      <c r="H23" s="405">
        <f t="shared" si="0"/>
        <v>0.161522697389895</v>
      </c>
      <c r="I23" s="705">
        <f>SUM(I24:J30)</f>
        <v>9451.73</v>
      </c>
      <c r="J23" s="706"/>
      <c r="K23" s="405">
        <f t="shared" si="1"/>
        <v>0.161522697389895</v>
      </c>
      <c r="L23" s="414">
        <f t="shared" si="2"/>
        <v>49064.69</v>
      </c>
    </row>
    <row r="24" spans="1:12" ht="12.75" customHeight="1">
      <c r="A24" s="316" t="s">
        <v>68</v>
      </c>
      <c r="B24" s="703">
        <v>7212.8</v>
      </c>
      <c r="C24" s="704"/>
      <c r="D24" s="703">
        <v>7212.8</v>
      </c>
      <c r="E24" s="704"/>
      <c r="F24" s="703">
        <v>0</v>
      </c>
      <c r="G24" s="704"/>
      <c r="H24" s="406">
        <f t="shared" si="0"/>
        <v>0</v>
      </c>
      <c r="I24" s="703">
        <v>0</v>
      </c>
      <c r="J24" s="704"/>
      <c r="K24" s="406">
        <f t="shared" si="1"/>
        <v>0</v>
      </c>
      <c r="L24" s="422">
        <f t="shared" si="2"/>
        <v>7212.8</v>
      </c>
    </row>
    <row r="25" spans="1:12" ht="12.75" customHeight="1">
      <c r="A25" s="316" t="s">
        <v>69</v>
      </c>
      <c r="B25" s="703">
        <v>51303.62</v>
      </c>
      <c r="C25" s="704"/>
      <c r="D25" s="703">
        <v>51303.62</v>
      </c>
      <c r="E25" s="704"/>
      <c r="F25" s="703">
        <v>9451.73</v>
      </c>
      <c r="G25" s="704"/>
      <c r="H25" s="406">
        <f t="shared" si="0"/>
        <v>0.18423124917890782</v>
      </c>
      <c r="I25" s="703">
        <v>9451.73</v>
      </c>
      <c r="J25" s="704"/>
      <c r="K25" s="406">
        <f t="shared" si="1"/>
        <v>0.18423124917890782</v>
      </c>
      <c r="L25" s="422">
        <f t="shared" si="2"/>
        <v>41851.89</v>
      </c>
    </row>
    <row r="26" spans="1:12" ht="12.75" customHeight="1">
      <c r="A26" s="316" t="s">
        <v>70</v>
      </c>
      <c r="B26" s="703">
        <v>0</v>
      </c>
      <c r="C26" s="704"/>
      <c r="D26" s="703">
        <v>0</v>
      </c>
      <c r="E26" s="704"/>
      <c r="F26" s="703">
        <v>0</v>
      </c>
      <c r="G26" s="704"/>
      <c r="H26" s="406">
        <f t="shared" si="0"/>
        <v>0</v>
      </c>
      <c r="I26" s="703">
        <v>0</v>
      </c>
      <c r="J26" s="704"/>
      <c r="K26" s="406">
        <f t="shared" si="1"/>
        <v>0</v>
      </c>
      <c r="L26" s="422">
        <f t="shared" si="2"/>
        <v>0</v>
      </c>
    </row>
    <row r="27" spans="1:12" ht="12.75" customHeight="1">
      <c r="A27" s="316" t="s">
        <v>71</v>
      </c>
      <c r="B27" s="703">
        <v>0</v>
      </c>
      <c r="C27" s="704"/>
      <c r="D27" s="703">
        <v>0</v>
      </c>
      <c r="E27" s="704"/>
      <c r="F27" s="703">
        <v>0</v>
      </c>
      <c r="G27" s="704"/>
      <c r="H27" s="406">
        <f t="shared" si="0"/>
        <v>0</v>
      </c>
      <c r="I27" s="703">
        <v>0</v>
      </c>
      <c r="J27" s="704"/>
      <c r="K27" s="406">
        <f t="shared" si="1"/>
        <v>0</v>
      </c>
      <c r="L27" s="422">
        <f t="shared" si="2"/>
        <v>0</v>
      </c>
    </row>
    <row r="28" spans="1:12" ht="25.5" customHeight="1">
      <c r="A28" s="330" t="s">
        <v>72</v>
      </c>
      <c r="B28" s="736">
        <v>0</v>
      </c>
      <c r="C28" s="737"/>
      <c r="D28" s="736">
        <v>0</v>
      </c>
      <c r="E28" s="737"/>
      <c r="F28" s="736">
        <v>0</v>
      </c>
      <c r="G28" s="737"/>
      <c r="H28" s="407">
        <f t="shared" si="0"/>
        <v>0</v>
      </c>
      <c r="I28" s="736">
        <v>0</v>
      </c>
      <c r="J28" s="737"/>
      <c r="K28" s="407">
        <f t="shared" si="1"/>
        <v>0</v>
      </c>
      <c r="L28" s="399">
        <f t="shared" si="2"/>
        <v>0</v>
      </c>
    </row>
    <row r="29" spans="1:12" ht="12.75" customHeight="1">
      <c r="A29" s="331" t="s">
        <v>73</v>
      </c>
      <c r="B29" s="703">
        <v>0</v>
      </c>
      <c r="C29" s="704"/>
      <c r="D29" s="703">
        <v>0</v>
      </c>
      <c r="E29" s="704"/>
      <c r="F29" s="703">
        <v>0</v>
      </c>
      <c r="G29" s="704"/>
      <c r="H29" s="406">
        <f t="shared" si="0"/>
        <v>0</v>
      </c>
      <c r="I29" s="703">
        <v>0</v>
      </c>
      <c r="J29" s="704"/>
      <c r="K29" s="406">
        <f t="shared" si="1"/>
        <v>0</v>
      </c>
      <c r="L29" s="422">
        <f t="shared" si="2"/>
        <v>0</v>
      </c>
    </row>
    <row r="30" spans="1:12" ht="12.75" customHeight="1">
      <c r="A30" s="316" t="s">
        <v>74</v>
      </c>
      <c r="B30" s="703">
        <v>0</v>
      </c>
      <c r="C30" s="704"/>
      <c r="D30" s="703">
        <v>0</v>
      </c>
      <c r="E30" s="704"/>
      <c r="F30" s="703">
        <v>0</v>
      </c>
      <c r="G30" s="704"/>
      <c r="H30" s="406">
        <f t="shared" si="0"/>
        <v>0</v>
      </c>
      <c r="I30" s="703">
        <v>0</v>
      </c>
      <c r="J30" s="704"/>
      <c r="K30" s="406">
        <f t="shared" si="1"/>
        <v>0</v>
      </c>
      <c r="L30" s="422">
        <f t="shared" si="2"/>
        <v>0</v>
      </c>
    </row>
    <row r="31" spans="1:12" ht="12.75" customHeight="1">
      <c r="A31" s="315" t="s">
        <v>75</v>
      </c>
      <c r="B31" s="705">
        <f>SUM(B32:C34)</f>
        <v>0</v>
      </c>
      <c r="C31" s="706"/>
      <c r="D31" s="705">
        <f>SUM(D32:E34)</f>
        <v>0</v>
      </c>
      <c r="E31" s="706"/>
      <c r="F31" s="705">
        <f>SUM(F32:G34)</f>
        <v>0</v>
      </c>
      <c r="G31" s="706"/>
      <c r="H31" s="405">
        <f t="shared" si="0"/>
        <v>0</v>
      </c>
      <c r="I31" s="705">
        <f>SUM(I32:J34)</f>
        <v>0</v>
      </c>
      <c r="J31" s="706"/>
      <c r="K31" s="405">
        <f t="shared" si="1"/>
        <v>0</v>
      </c>
      <c r="L31" s="414">
        <f t="shared" si="2"/>
        <v>0</v>
      </c>
    </row>
    <row r="32" spans="1:12" ht="12.75" customHeight="1">
      <c r="A32" s="316" t="s">
        <v>76</v>
      </c>
      <c r="B32" s="703">
        <v>0</v>
      </c>
      <c r="C32" s="704"/>
      <c r="D32" s="703">
        <v>0</v>
      </c>
      <c r="E32" s="704"/>
      <c r="F32" s="703">
        <v>0</v>
      </c>
      <c r="G32" s="704"/>
      <c r="H32" s="406">
        <f t="shared" si="0"/>
        <v>0</v>
      </c>
      <c r="I32" s="703">
        <v>0</v>
      </c>
      <c r="J32" s="704"/>
      <c r="K32" s="406">
        <f t="shared" si="1"/>
        <v>0</v>
      </c>
      <c r="L32" s="422">
        <f t="shared" si="2"/>
        <v>0</v>
      </c>
    </row>
    <row r="33" spans="1:12" ht="12.75" customHeight="1">
      <c r="A33" s="316" t="s">
        <v>77</v>
      </c>
      <c r="B33" s="703">
        <v>0</v>
      </c>
      <c r="C33" s="704"/>
      <c r="D33" s="703">
        <v>0</v>
      </c>
      <c r="E33" s="704"/>
      <c r="F33" s="703">
        <v>0</v>
      </c>
      <c r="G33" s="704"/>
      <c r="H33" s="406">
        <f t="shared" si="0"/>
        <v>0</v>
      </c>
      <c r="I33" s="703">
        <v>0</v>
      </c>
      <c r="J33" s="704"/>
      <c r="K33" s="406">
        <f t="shared" si="1"/>
        <v>0</v>
      </c>
      <c r="L33" s="422">
        <f t="shared" si="2"/>
        <v>0</v>
      </c>
    </row>
    <row r="34" spans="1:12" ht="12.75" customHeight="1">
      <c r="A34" s="316" t="s">
        <v>78</v>
      </c>
      <c r="B34" s="703">
        <v>0</v>
      </c>
      <c r="C34" s="704"/>
      <c r="D34" s="703">
        <v>0</v>
      </c>
      <c r="E34" s="704"/>
      <c r="F34" s="703">
        <v>0</v>
      </c>
      <c r="G34" s="704"/>
      <c r="H34" s="406">
        <f t="shared" si="0"/>
        <v>0</v>
      </c>
      <c r="I34" s="703">
        <v>0</v>
      </c>
      <c r="J34" s="704"/>
      <c r="K34" s="406">
        <f t="shared" si="1"/>
        <v>0</v>
      </c>
      <c r="L34" s="422">
        <f t="shared" si="2"/>
        <v>0</v>
      </c>
    </row>
    <row r="35" spans="1:12" ht="12.75" customHeight="1">
      <c r="A35" s="315" t="s">
        <v>79</v>
      </c>
      <c r="B35" s="705">
        <v>1040080.81</v>
      </c>
      <c r="C35" s="706"/>
      <c r="D35" s="705">
        <v>1040080.81</v>
      </c>
      <c r="E35" s="706"/>
      <c r="F35" s="705">
        <v>0</v>
      </c>
      <c r="G35" s="706"/>
      <c r="H35" s="405">
        <f t="shared" si="0"/>
        <v>0</v>
      </c>
      <c r="I35" s="705">
        <v>0</v>
      </c>
      <c r="J35" s="706"/>
      <c r="K35" s="405">
        <f t="shared" si="1"/>
        <v>0</v>
      </c>
      <c r="L35" s="414">
        <f t="shared" si="2"/>
        <v>1040080.81</v>
      </c>
    </row>
    <row r="36" spans="1:12" ht="12.75" customHeight="1">
      <c r="A36" s="316" t="s">
        <v>80</v>
      </c>
      <c r="B36" s="703">
        <v>0</v>
      </c>
      <c r="C36" s="704"/>
      <c r="D36" s="703">
        <v>0</v>
      </c>
      <c r="E36" s="704"/>
      <c r="F36" s="703">
        <v>0</v>
      </c>
      <c r="G36" s="704"/>
      <c r="H36" s="406">
        <f t="shared" si="0"/>
        <v>0</v>
      </c>
      <c r="I36" s="703">
        <v>0</v>
      </c>
      <c r="J36" s="704"/>
      <c r="K36" s="406">
        <f t="shared" si="1"/>
        <v>0</v>
      </c>
      <c r="L36" s="422">
        <f t="shared" si="2"/>
        <v>0</v>
      </c>
    </row>
    <row r="37" spans="1:12" ht="12.75" customHeight="1">
      <c r="A37" s="316" t="s">
        <v>81</v>
      </c>
      <c r="B37" s="703">
        <v>0</v>
      </c>
      <c r="C37" s="704"/>
      <c r="D37" s="703">
        <v>0</v>
      </c>
      <c r="E37" s="704"/>
      <c r="F37" s="703">
        <v>0</v>
      </c>
      <c r="G37" s="704"/>
      <c r="H37" s="406">
        <f t="shared" si="0"/>
        <v>0</v>
      </c>
      <c r="I37" s="703">
        <v>0</v>
      </c>
      <c r="J37" s="704"/>
      <c r="K37" s="406">
        <f t="shared" si="1"/>
        <v>0</v>
      </c>
      <c r="L37" s="422">
        <f t="shared" si="2"/>
        <v>0</v>
      </c>
    </row>
    <row r="38" spans="1:12" ht="12.75" customHeight="1">
      <c r="A38" s="316" t="s">
        <v>82</v>
      </c>
      <c r="B38" s="703">
        <v>0</v>
      </c>
      <c r="C38" s="704"/>
      <c r="D38" s="703">
        <v>0</v>
      </c>
      <c r="E38" s="704"/>
      <c r="F38" s="703">
        <v>0</v>
      </c>
      <c r="G38" s="704"/>
      <c r="H38" s="406">
        <f t="shared" si="0"/>
        <v>0</v>
      </c>
      <c r="I38" s="703">
        <v>0</v>
      </c>
      <c r="J38" s="704"/>
      <c r="K38" s="406">
        <f t="shared" si="1"/>
        <v>0</v>
      </c>
      <c r="L38" s="422">
        <f t="shared" si="2"/>
        <v>0</v>
      </c>
    </row>
    <row r="39" spans="1:12" ht="12.75" customHeight="1">
      <c r="A39" s="332" t="s">
        <v>83</v>
      </c>
      <c r="B39" s="703">
        <v>0</v>
      </c>
      <c r="C39" s="704"/>
      <c r="D39" s="703">
        <v>0</v>
      </c>
      <c r="E39" s="704"/>
      <c r="F39" s="703">
        <v>0</v>
      </c>
      <c r="G39" s="704"/>
      <c r="H39" s="406">
        <f t="shared" si="0"/>
        <v>0</v>
      </c>
      <c r="I39" s="703">
        <v>0</v>
      </c>
      <c r="J39" s="704"/>
      <c r="K39" s="406">
        <f t="shared" si="1"/>
        <v>0</v>
      </c>
      <c r="L39" s="422">
        <f t="shared" si="2"/>
        <v>0</v>
      </c>
    </row>
    <row r="40" spans="1:12" ht="12.75" customHeight="1">
      <c r="A40" s="315" t="s">
        <v>84</v>
      </c>
      <c r="B40" s="703"/>
      <c r="C40" s="704"/>
      <c r="D40" s="703"/>
      <c r="E40" s="704"/>
      <c r="F40" s="703"/>
      <c r="G40" s="704"/>
      <c r="H40" s="405">
        <f t="shared" si="0"/>
        <v>0</v>
      </c>
      <c r="I40" s="703"/>
      <c r="J40" s="704"/>
      <c r="K40" s="405">
        <f t="shared" si="1"/>
        <v>0</v>
      </c>
      <c r="L40" s="414">
        <f t="shared" si="2"/>
        <v>0</v>
      </c>
    </row>
    <row r="41" spans="1:12" ht="12.75" customHeight="1">
      <c r="A41" s="315" t="s">
        <v>85</v>
      </c>
      <c r="B41" s="705">
        <f>SUM(B42:C47)</f>
        <v>33363630.73</v>
      </c>
      <c r="C41" s="706"/>
      <c r="D41" s="705">
        <f>SUM(D42:E47)</f>
        <v>33363630.73</v>
      </c>
      <c r="E41" s="706"/>
      <c r="F41" s="705">
        <f>SUM(F42:G47)</f>
        <v>8814773.5700000003</v>
      </c>
      <c r="G41" s="706"/>
      <c r="H41" s="405">
        <f t="shared" si="0"/>
        <v>0.26420306714622366</v>
      </c>
      <c r="I41" s="705">
        <f>SUM(I42:J47)</f>
        <v>8814773.5700000003</v>
      </c>
      <c r="J41" s="706"/>
      <c r="K41" s="405">
        <f t="shared" si="1"/>
        <v>0.26420306714622366</v>
      </c>
      <c r="L41" s="414">
        <f t="shared" si="2"/>
        <v>24548857.16</v>
      </c>
    </row>
    <row r="42" spans="1:12" ht="12.75" customHeight="1">
      <c r="A42" s="316" t="s">
        <v>86</v>
      </c>
      <c r="B42" s="703">
        <v>32771150.73</v>
      </c>
      <c r="C42" s="704"/>
      <c r="D42" s="703">
        <v>32771150.73</v>
      </c>
      <c r="E42" s="704"/>
      <c r="F42" s="703">
        <v>8814773.5700000003</v>
      </c>
      <c r="G42" s="704"/>
      <c r="H42" s="406">
        <f t="shared" si="0"/>
        <v>0.26897967796811634</v>
      </c>
      <c r="I42" s="703">
        <v>8814773.5700000003</v>
      </c>
      <c r="J42" s="704"/>
      <c r="K42" s="406">
        <f t="shared" si="1"/>
        <v>0.26897967796811634</v>
      </c>
      <c r="L42" s="422">
        <f t="shared" si="2"/>
        <v>23956377.16</v>
      </c>
    </row>
    <row r="43" spans="1:12" ht="12.75" customHeight="1">
      <c r="A43" s="316" t="s">
        <v>87</v>
      </c>
      <c r="B43" s="703">
        <v>0</v>
      </c>
      <c r="C43" s="704"/>
      <c r="D43" s="703">
        <v>0</v>
      </c>
      <c r="E43" s="704"/>
      <c r="F43" s="703">
        <v>0</v>
      </c>
      <c r="G43" s="704"/>
      <c r="H43" s="406">
        <f t="shared" si="0"/>
        <v>0</v>
      </c>
      <c r="I43" s="703">
        <v>0</v>
      </c>
      <c r="J43" s="704"/>
      <c r="K43" s="406">
        <f t="shared" si="1"/>
        <v>0</v>
      </c>
      <c r="L43" s="422">
        <f t="shared" si="2"/>
        <v>0</v>
      </c>
    </row>
    <row r="44" spans="1:12" ht="12.75" customHeight="1">
      <c r="A44" s="316" t="s">
        <v>88</v>
      </c>
      <c r="B44" s="703">
        <v>0</v>
      </c>
      <c r="C44" s="704"/>
      <c r="D44" s="703">
        <v>0</v>
      </c>
      <c r="E44" s="704"/>
      <c r="F44" s="703">
        <v>0</v>
      </c>
      <c r="G44" s="704"/>
      <c r="H44" s="406">
        <f t="shared" si="0"/>
        <v>0</v>
      </c>
      <c r="I44" s="703">
        <v>0</v>
      </c>
      <c r="J44" s="704"/>
      <c r="K44" s="406">
        <f t="shared" si="1"/>
        <v>0</v>
      </c>
      <c r="L44" s="422">
        <f t="shared" si="2"/>
        <v>0</v>
      </c>
    </row>
    <row r="45" spans="1:12" ht="12.75" customHeight="1">
      <c r="A45" s="316" t="s">
        <v>89</v>
      </c>
      <c r="B45" s="703">
        <v>0</v>
      </c>
      <c r="C45" s="704"/>
      <c r="D45" s="703">
        <v>0</v>
      </c>
      <c r="E45" s="704"/>
      <c r="F45" s="703">
        <v>0</v>
      </c>
      <c r="G45" s="704"/>
      <c r="H45" s="406">
        <f t="shared" ref="H45:H76" si="3">IF(D45="",0,IF(D45=0,0,+F45/D45))</f>
        <v>0</v>
      </c>
      <c r="I45" s="703">
        <v>0</v>
      </c>
      <c r="J45" s="704"/>
      <c r="K45" s="406">
        <f t="shared" ref="K45:K76" si="4">IF(D45="",0,IF(D45=0,0,I45/D45))</f>
        <v>0</v>
      </c>
      <c r="L45" s="422">
        <f t="shared" ref="L45:L76" si="5">+D45-I45</f>
        <v>0</v>
      </c>
    </row>
    <row r="46" spans="1:12" ht="12.75" customHeight="1">
      <c r="A46" s="316" t="s">
        <v>90</v>
      </c>
      <c r="B46" s="703">
        <v>592480</v>
      </c>
      <c r="C46" s="704"/>
      <c r="D46" s="703">
        <v>592480</v>
      </c>
      <c r="E46" s="704"/>
      <c r="F46" s="703">
        <v>0</v>
      </c>
      <c r="G46" s="704"/>
      <c r="H46" s="406">
        <f t="shared" si="3"/>
        <v>0</v>
      </c>
      <c r="I46" s="703">
        <v>0</v>
      </c>
      <c r="J46" s="704"/>
      <c r="K46" s="406">
        <f t="shared" si="4"/>
        <v>0</v>
      </c>
      <c r="L46" s="422">
        <f t="shared" si="5"/>
        <v>592480</v>
      </c>
    </row>
    <row r="47" spans="1:12" ht="12.75" customHeight="1">
      <c r="A47" s="638" t="s">
        <v>91</v>
      </c>
      <c r="B47" s="703">
        <v>0</v>
      </c>
      <c r="C47" s="704"/>
      <c r="D47" s="703">
        <v>0</v>
      </c>
      <c r="E47" s="704"/>
      <c r="F47" s="703">
        <v>0</v>
      </c>
      <c r="G47" s="704"/>
      <c r="H47" s="406">
        <f t="shared" si="3"/>
        <v>0</v>
      </c>
      <c r="I47" s="703">
        <v>0</v>
      </c>
      <c r="J47" s="704"/>
      <c r="K47" s="406">
        <f t="shared" si="4"/>
        <v>0</v>
      </c>
      <c r="L47" s="422">
        <f t="shared" si="5"/>
        <v>0</v>
      </c>
    </row>
    <row r="48" spans="1:12" ht="12.75" customHeight="1">
      <c r="A48" s="315" t="s">
        <v>92</v>
      </c>
      <c r="B48" s="705">
        <f>SUM(B49:C53)</f>
        <v>2242.13</v>
      </c>
      <c r="C48" s="706"/>
      <c r="D48" s="705">
        <f>SUM(D49:E53)</f>
        <v>2242.13</v>
      </c>
      <c r="E48" s="706"/>
      <c r="F48" s="705">
        <f>SUM(F49:G53)</f>
        <v>0</v>
      </c>
      <c r="G48" s="706"/>
      <c r="H48" s="405">
        <f t="shared" si="3"/>
        <v>0</v>
      </c>
      <c r="I48" s="705">
        <f>SUM(I49:J53)</f>
        <v>0</v>
      </c>
      <c r="J48" s="706"/>
      <c r="K48" s="405">
        <f t="shared" si="4"/>
        <v>0</v>
      </c>
      <c r="L48" s="414">
        <f t="shared" si="5"/>
        <v>2242.13</v>
      </c>
    </row>
    <row r="49" spans="1:12" ht="12.75" customHeight="1">
      <c r="A49" s="316" t="s">
        <v>93</v>
      </c>
      <c r="B49" s="703">
        <v>1055.1199999999999</v>
      </c>
      <c r="C49" s="704"/>
      <c r="D49" s="703">
        <v>1055.1199999999999</v>
      </c>
      <c r="E49" s="704"/>
      <c r="F49" s="703">
        <v>0</v>
      </c>
      <c r="G49" s="704"/>
      <c r="H49" s="406">
        <f t="shared" si="3"/>
        <v>0</v>
      </c>
      <c r="I49" s="703">
        <v>0</v>
      </c>
      <c r="J49" s="704"/>
      <c r="K49" s="406">
        <f t="shared" si="4"/>
        <v>0</v>
      </c>
      <c r="L49" s="422">
        <f t="shared" si="5"/>
        <v>1055.1199999999999</v>
      </c>
    </row>
    <row r="50" spans="1:12" ht="12.75" customHeight="1">
      <c r="A50" s="316" t="s">
        <v>94</v>
      </c>
      <c r="B50" s="703">
        <v>263.77999999999997</v>
      </c>
      <c r="C50" s="704"/>
      <c r="D50" s="703">
        <v>263.77999999999997</v>
      </c>
      <c r="E50" s="704"/>
      <c r="F50" s="703">
        <v>0</v>
      </c>
      <c r="G50" s="704"/>
      <c r="H50" s="406">
        <f t="shared" si="3"/>
        <v>0</v>
      </c>
      <c r="I50" s="703">
        <v>0</v>
      </c>
      <c r="J50" s="704"/>
      <c r="K50" s="406">
        <f t="shared" si="4"/>
        <v>0</v>
      </c>
      <c r="L50" s="422">
        <f t="shared" si="5"/>
        <v>263.77999999999997</v>
      </c>
    </row>
    <row r="51" spans="1:12" ht="12.75" customHeight="1">
      <c r="A51" s="316" t="s">
        <v>95</v>
      </c>
      <c r="B51" s="703">
        <v>923.23</v>
      </c>
      <c r="C51" s="704"/>
      <c r="D51" s="703">
        <v>923.23</v>
      </c>
      <c r="E51" s="704"/>
      <c r="F51" s="703">
        <v>0</v>
      </c>
      <c r="G51" s="704"/>
      <c r="H51" s="406">
        <f t="shared" si="3"/>
        <v>0</v>
      </c>
      <c r="I51" s="703">
        <v>0</v>
      </c>
      <c r="J51" s="704"/>
      <c r="K51" s="406">
        <f t="shared" si="4"/>
        <v>0</v>
      </c>
      <c r="L51" s="422">
        <f t="shared" si="5"/>
        <v>923.23</v>
      </c>
    </row>
    <row r="52" spans="1:12" ht="25.5" customHeight="1">
      <c r="A52" s="330" t="s">
        <v>96</v>
      </c>
      <c r="B52" s="736">
        <v>0</v>
      </c>
      <c r="C52" s="737"/>
      <c r="D52" s="736">
        <v>0</v>
      </c>
      <c r="E52" s="737"/>
      <c r="F52" s="736">
        <v>0</v>
      </c>
      <c r="G52" s="737"/>
      <c r="H52" s="407">
        <f t="shared" si="3"/>
        <v>0</v>
      </c>
      <c r="I52" s="736">
        <v>0</v>
      </c>
      <c r="J52" s="737"/>
      <c r="K52" s="407">
        <f t="shared" si="4"/>
        <v>0</v>
      </c>
      <c r="L52" s="399">
        <f t="shared" si="5"/>
        <v>0</v>
      </c>
    </row>
    <row r="53" spans="1:12" ht="12.75" customHeight="1">
      <c r="A53" s="638" t="s">
        <v>97</v>
      </c>
      <c r="B53" s="703">
        <v>0</v>
      </c>
      <c r="C53" s="704"/>
      <c r="D53" s="703">
        <v>0</v>
      </c>
      <c r="E53" s="704"/>
      <c r="F53" s="703">
        <v>0</v>
      </c>
      <c r="G53" s="704"/>
      <c r="H53" s="406">
        <f t="shared" si="3"/>
        <v>0</v>
      </c>
      <c r="I53" s="703">
        <v>0</v>
      </c>
      <c r="J53" s="704"/>
      <c r="K53" s="406">
        <f t="shared" si="4"/>
        <v>0</v>
      </c>
      <c r="L53" s="422">
        <f t="shared" si="5"/>
        <v>0</v>
      </c>
    </row>
    <row r="54" spans="1:12" ht="12.75" customHeight="1">
      <c r="A54" s="329" t="s">
        <v>98</v>
      </c>
      <c r="B54" s="734">
        <f>+B55+B58+B61+B62+B70</f>
        <v>643416.78999999992</v>
      </c>
      <c r="C54" s="735"/>
      <c r="D54" s="734">
        <f>+D55+D58+D61+D62+D70</f>
        <v>643416.78999999992</v>
      </c>
      <c r="E54" s="735"/>
      <c r="F54" s="734">
        <f>+F55+F58+F61+F62+F70</f>
        <v>0</v>
      </c>
      <c r="G54" s="735"/>
      <c r="H54" s="404">
        <f t="shared" si="3"/>
        <v>0</v>
      </c>
      <c r="I54" s="734">
        <f>+I55+I58+I61+I62+I70</f>
        <v>0</v>
      </c>
      <c r="J54" s="735"/>
      <c r="K54" s="404">
        <f t="shared" si="4"/>
        <v>0</v>
      </c>
      <c r="L54" s="413">
        <f t="shared" si="5"/>
        <v>643416.78999999992</v>
      </c>
    </row>
    <row r="55" spans="1:12" ht="12.75" customHeight="1">
      <c r="A55" s="315" t="s">
        <v>99</v>
      </c>
      <c r="B55" s="705">
        <f>SUM(B56:C57)</f>
        <v>0</v>
      </c>
      <c r="C55" s="706"/>
      <c r="D55" s="705">
        <f>SUM(D56:E57)</f>
        <v>0</v>
      </c>
      <c r="E55" s="706"/>
      <c r="F55" s="705">
        <f>SUM(F56:G57)</f>
        <v>0</v>
      </c>
      <c r="G55" s="706"/>
      <c r="H55" s="405">
        <f t="shared" si="3"/>
        <v>0</v>
      </c>
      <c r="I55" s="705">
        <f>SUM(I56:J57)</f>
        <v>0</v>
      </c>
      <c r="J55" s="706"/>
      <c r="K55" s="405">
        <f t="shared" si="4"/>
        <v>0</v>
      </c>
      <c r="L55" s="414">
        <f t="shared" si="5"/>
        <v>0</v>
      </c>
    </row>
    <row r="56" spans="1:12" ht="12.75" customHeight="1">
      <c r="A56" s="316" t="s">
        <v>100</v>
      </c>
      <c r="B56" s="703">
        <v>0</v>
      </c>
      <c r="C56" s="704"/>
      <c r="D56" s="703">
        <v>0</v>
      </c>
      <c r="E56" s="704"/>
      <c r="F56" s="703">
        <v>0</v>
      </c>
      <c r="G56" s="704"/>
      <c r="H56" s="406">
        <f t="shared" si="3"/>
        <v>0</v>
      </c>
      <c r="I56" s="703">
        <v>0</v>
      </c>
      <c r="J56" s="704"/>
      <c r="K56" s="406">
        <f t="shared" si="4"/>
        <v>0</v>
      </c>
      <c r="L56" s="422">
        <f t="shared" si="5"/>
        <v>0</v>
      </c>
    </row>
    <row r="57" spans="1:12" ht="12.75" customHeight="1">
      <c r="A57" s="316" t="s">
        <v>101</v>
      </c>
      <c r="B57" s="703">
        <v>0</v>
      </c>
      <c r="C57" s="704"/>
      <c r="D57" s="703">
        <v>0</v>
      </c>
      <c r="E57" s="704"/>
      <c r="F57" s="703">
        <v>0</v>
      </c>
      <c r="G57" s="704"/>
      <c r="H57" s="406">
        <f t="shared" si="3"/>
        <v>0</v>
      </c>
      <c r="I57" s="703">
        <v>0</v>
      </c>
      <c r="J57" s="704"/>
      <c r="K57" s="406">
        <f t="shared" si="4"/>
        <v>0</v>
      </c>
      <c r="L57" s="422">
        <f t="shared" si="5"/>
        <v>0</v>
      </c>
    </row>
    <row r="58" spans="1:12" ht="12.75" customHeight="1">
      <c r="A58" s="315" t="s">
        <v>102</v>
      </c>
      <c r="B58" s="705">
        <f>SUM(B59:C60)</f>
        <v>6182.4</v>
      </c>
      <c r="C58" s="706"/>
      <c r="D58" s="705">
        <f>SUM(D59:E60)</f>
        <v>6182.4</v>
      </c>
      <c r="E58" s="706"/>
      <c r="F58" s="705">
        <f>SUM(F59:G60)</f>
        <v>0</v>
      </c>
      <c r="G58" s="706"/>
      <c r="H58" s="405">
        <f t="shared" si="3"/>
        <v>0</v>
      </c>
      <c r="I58" s="705">
        <f>SUM(I59:J60)</f>
        <v>0</v>
      </c>
      <c r="J58" s="706"/>
      <c r="K58" s="405">
        <f t="shared" si="4"/>
        <v>0</v>
      </c>
      <c r="L58" s="414">
        <f t="shared" si="5"/>
        <v>6182.4</v>
      </c>
    </row>
    <row r="59" spans="1:12" ht="12.75" customHeight="1">
      <c r="A59" s="316" t="s">
        <v>103</v>
      </c>
      <c r="B59" s="703">
        <v>3091.2</v>
      </c>
      <c r="C59" s="704"/>
      <c r="D59" s="703">
        <v>3091.2</v>
      </c>
      <c r="E59" s="704"/>
      <c r="F59" s="703">
        <v>0</v>
      </c>
      <c r="G59" s="704"/>
      <c r="H59" s="406">
        <f t="shared" si="3"/>
        <v>0</v>
      </c>
      <c r="I59" s="703">
        <v>0</v>
      </c>
      <c r="J59" s="704"/>
      <c r="K59" s="406">
        <f t="shared" si="4"/>
        <v>0</v>
      </c>
      <c r="L59" s="422">
        <f t="shared" si="5"/>
        <v>3091.2</v>
      </c>
    </row>
    <row r="60" spans="1:12" ht="12.75" customHeight="1">
      <c r="A60" s="316" t="s">
        <v>104</v>
      </c>
      <c r="B60" s="703">
        <v>3091.2</v>
      </c>
      <c r="C60" s="704"/>
      <c r="D60" s="703">
        <v>3091.2</v>
      </c>
      <c r="E60" s="704"/>
      <c r="F60" s="703">
        <v>0</v>
      </c>
      <c r="G60" s="704"/>
      <c r="H60" s="406">
        <f t="shared" si="3"/>
        <v>0</v>
      </c>
      <c r="I60" s="703">
        <v>0</v>
      </c>
      <c r="J60" s="704"/>
      <c r="K60" s="406">
        <f t="shared" si="4"/>
        <v>0</v>
      </c>
      <c r="L60" s="422">
        <f t="shared" si="5"/>
        <v>3091.2</v>
      </c>
    </row>
    <row r="61" spans="1:12" ht="12.75" customHeight="1">
      <c r="A61" s="315" t="s">
        <v>105</v>
      </c>
      <c r="B61" s="703">
        <v>0</v>
      </c>
      <c r="C61" s="704"/>
      <c r="D61" s="703">
        <v>0</v>
      </c>
      <c r="E61" s="704"/>
      <c r="F61" s="703">
        <v>0</v>
      </c>
      <c r="G61" s="704"/>
      <c r="H61" s="405">
        <f t="shared" si="3"/>
        <v>0</v>
      </c>
      <c r="I61" s="703">
        <v>0</v>
      </c>
      <c r="J61" s="704"/>
      <c r="K61" s="405">
        <f t="shared" si="4"/>
        <v>0</v>
      </c>
      <c r="L61" s="414">
        <f t="shared" si="5"/>
        <v>0</v>
      </c>
    </row>
    <row r="62" spans="1:12" ht="12.75" customHeight="1">
      <c r="A62" s="315" t="s">
        <v>106</v>
      </c>
      <c r="B62" s="705">
        <f>SUM(B63:C69)</f>
        <v>636787.19999999995</v>
      </c>
      <c r="C62" s="706"/>
      <c r="D62" s="705">
        <f>SUM(D63:E69)</f>
        <v>636787.19999999995</v>
      </c>
      <c r="E62" s="706"/>
      <c r="F62" s="705">
        <f>SUM(F63:G69)</f>
        <v>0</v>
      </c>
      <c r="G62" s="706"/>
      <c r="H62" s="405">
        <f t="shared" si="3"/>
        <v>0</v>
      </c>
      <c r="I62" s="705">
        <f>SUM(I63:J69)</f>
        <v>0</v>
      </c>
      <c r="J62" s="706"/>
      <c r="K62" s="405">
        <f t="shared" si="4"/>
        <v>0</v>
      </c>
      <c r="L62" s="414">
        <f t="shared" si="5"/>
        <v>636787.19999999995</v>
      </c>
    </row>
    <row r="63" spans="1:12" ht="12.75" customHeight="1">
      <c r="A63" s="316" t="s">
        <v>86</v>
      </c>
      <c r="B63" s="703">
        <v>82432</v>
      </c>
      <c r="C63" s="704"/>
      <c r="D63" s="703">
        <v>82432</v>
      </c>
      <c r="E63" s="704"/>
      <c r="F63" s="703">
        <v>0</v>
      </c>
      <c r="G63" s="704"/>
      <c r="H63" s="406">
        <f t="shared" si="3"/>
        <v>0</v>
      </c>
      <c r="I63" s="703">
        <v>0</v>
      </c>
      <c r="J63" s="704"/>
      <c r="K63" s="406">
        <f t="shared" si="4"/>
        <v>0</v>
      </c>
      <c r="L63" s="422">
        <f t="shared" si="5"/>
        <v>82432</v>
      </c>
    </row>
    <row r="64" spans="1:12" ht="12.75" customHeight="1">
      <c r="A64" s="316" t="s">
        <v>87</v>
      </c>
      <c r="B64" s="703">
        <v>0</v>
      </c>
      <c r="C64" s="704"/>
      <c r="D64" s="703">
        <v>0</v>
      </c>
      <c r="E64" s="704"/>
      <c r="F64" s="703">
        <v>0</v>
      </c>
      <c r="G64" s="704"/>
      <c r="H64" s="406">
        <f t="shared" si="3"/>
        <v>0</v>
      </c>
      <c r="I64" s="703">
        <v>0</v>
      </c>
      <c r="J64" s="704"/>
      <c r="K64" s="406">
        <f t="shared" si="4"/>
        <v>0</v>
      </c>
      <c r="L64" s="422">
        <f t="shared" si="5"/>
        <v>0</v>
      </c>
    </row>
    <row r="65" spans="1:13" ht="12.75" customHeight="1">
      <c r="A65" s="316" t="s">
        <v>88</v>
      </c>
      <c r="B65" s="703">
        <v>0</v>
      </c>
      <c r="C65" s="704"/>
      <c r="D65" s="703">
        <v>0</v>
      </c>
      <c r="E65" s="704"/>
      <c r="F65" s="703">
        <v>0</v>
      </c>
      <c r="G65" s="704"/>
      <c r="H65" s="406">
        <f t="shared" si="3"/>
        <v>0</v>
      </c>
      <c r="I65" s="703">
        <v>0</v>
      </c>
      <c r="J65" s="704"/>
      <c r="K65" s="406">
        <f t="shared" si="4"/>
        <v>0</v>
      </c>
      <c r="L65" s="422">
        <f t="shared" si="5"/>
        <v>0</v>
      </c>
      <c r="M65" s="638"/>
    </row>
    <row r="66" spans="1:13" ht="12.75" customHeight="1">
      <c r="A66" s="316" t="s">
        <v>89</v>
      </c>
      <c r="B66" s="703">
        <v>0</v>
      </c>
      <c r="C66" s="704"/>
      <c r="D66" s="703">
        <v>0</v>
      </c>
      <c r="E66" s="704"/>
      <c r="F66" s="703">
        <v>0</v>
      </c>
      <c r="G66" s="704"/>
      <c r="H66" s="406">
        <f t="shared" si="3"/>
        <v>0</v>
      </c>
      <c r="I66" s="703">
        <v>0</v>
      </c>
      <c r="J66" s="704"/>
      <c r="K66" s="406">
        <f t="shared" si="4"/>
        <v>0</v>
      </c>
      <c r="L66" s="422">
        <f t="shared" si="5"/>
        <v>0</v>
      </c>
      <c r="M66" s="638"/>
    </row>
    <row r="67" spans="1:13" ht="12.75" customHeight="1">
      <c r="A67" s="333" t="s">
        <v>107</v>
      </c>
      <c r="B67" s="703">
        <v>0</v>
      </c>
      <c r="C67" s="704"/>
      <c r="D67" s="703">
        <v>0</v>
      </c>
      <c r="E67" s="704"/>
      <c r="F67" s="703">
        <v>0</v>
      </c>
      <c r="G67" s="704"/>
      <c r="H67" s="406">
        <f t="shared" si="3"/>
        <v>0</v>
      </c>
      <c r="I67" s="703">
        <v>0</v>
      </c>
      <c r="J67" s="704"/>
      <c r="K67" s="406">
        <f t="shared" si="4"/>
        <v>0</v>
      </c>
      <c r="L67" s="422">
        <f t="shared" si="5"/>
        <v>0</v>
      </c>
      <c r="M67" s="638"/>
    </row>
    <row r="68" spans="1:13" ht="12.75" customHeight="1">
      <c r="A68" s="333" t="s">
        <v>90</v>
      </c>
      <c r="B68" s="703">
        <v>554355.19999999995</v>
      </c>
      <c r="C68" s="704"/>
      <c r="D68" s="703">
        <v>554355.19999999995</v>
      </c>
      <c r="E68" s="704"/>
      <c r="F68" s="703">
        <v>0</v>
      </c>
      <c r="G68" s="704"/>
      <c r="H68" s="406">
        <f t="shared" si="3"/>
        <v>0</v>
      </c>
      <c r="I68" s="703">
        <v>0</v>
      </c>
      <c r="J68" s="704"/>
      <c r="K68" s="406">
        <f t="shared" si="4"/>
        <v>0</v>
      </c>
      <c r="L68" s="422">
        <f t="shared" si="5"/>
        <v>554355.19999999995</v>
      </c>
      <c r="M68" s="638"/>
    </row>
    <row r="69" spans="1:13" ht="12.75" customHeight="1">
      <c r="A69" s="333" t="s">
        <v>91</v>
      </c>
      <c r="B69" s="703">
        <v>0</v>
      </c>
      <c r="C69" s="704"/>
      <c r="D69" s="703">
        <v>0</v>
      </c>
      <c r="E69" s="704"/>
      <c r="F69" s="703">
        <v>0</v>
      </c>
      <c r="G69" s="704"/>
      <c r="H69" s="406">
        <f t="shared" si="3"/>
        <v>0</v>
      </c>
      <c r="I69" s="703">
        <v>0</v>
      </c>
      <c r="J69" s="704"/>
      <c r="K69" s="406">
        <f t="shared" si="4"/>
        <v>0</v>
      </c>
      <c r="L69" s="422">
        <f t="shared" si="5"/>
        <v>0</v>
      </c>
      <c r="M69" s="638"/>
    </row>
    <row r="70" spans="1:13" ht="12.75" customHeight="1">
      <c r="A70" s="315" t="s">
        <v>108</v>
      </c>
      <c r="B70" s="705">
        <f>SUM(B71:C75)</f>
        <v>447.19</v>
      </c>
      <c r="C70" s="706"/>
      <c r="D70" s="705">
        <f>SUM(D71:E75)</f>
        <v>447.19</v>
      </c>
      <c r="E70" s="706"/>
      <c r="F70" s="705">
        <f>SUM(F71:G75)</f>
        <v>0</v>
      </c>
      <c r="G70" s="706"/>
      <c r="H70" s="405">
        <f t="shared" si="3"/>
        <v>0</v>
      </c>
      <c r="I70" s="705">
        <f>SUM(I71:J75)</f>
        <v>0</v>
      </c>
      <c r="J70" s="706"/>
      <c r="K70" s="405">
        <f t="shared" si="4"/>
        <v>0</v>
      </c>
      <c r="L70" s="414">
        <f t="shared" si="5"/>
        <v>447.19</v>
      </c>
      <c r="M70" s="638"/>
    </row>
    <row r="71" spans="1:13" ht="12.75" customHeight="1">
      <c r="A71" s="316" t="s">
        <v>109</v>
      </c>
      <c r="B71" s="703">
        <v>0</v>
      </c>
      <c r="C71" s="704"/>
      <c r="D71" s="703">
        <v>0</v>
      </c>
      <c r="E71" s="704"/>
      <c r="F71" s="703">
        <v>0</v>
      </c>
      <c r="G71" s="704"/>
      <c r="H71" s="406">
        <f t="shared" si="3"/>
        <v>0</v>
      </c>
      <c r="I71" s="703">
        <v>0</v>
      </c>
      <c r="J71" s="704"/>
      <c r="K71" s="406">
        <f t="shared" si="4"/>
        <v>0</v>
      </c>
      <c r="L71" s="422">
        <f t="shared" si="5"/>
        <v>0</v>
      </c>
      <c r="M71" s="638"/>
    </row>
    <row r="72" spans="1:13" ht="12.75" customHeight="1">
      <c r="A72" s="333" t="s">
        <v>110</v>
      </c>
      <c r="B72" s="703">
        <v>0</v>
      </c>
      <c r="C72" s="704"/>
      <c r="D72" s="703">
        <v>0</v>
      </c>
      <c r="E72" s="704"/>
      <c r="F72" s="703">
        <v>0</v>
      </c>
      <c r="G72" s="704"/>
      <c r="H72" s="406">
        <f t="shared" si="3"/>
        <v>0</v>
      </c>
      <c r="I72" s="703">
        <v>0</v>
      </c>
      <c r="J72" s="704"/>
      <c r="K72" s="406">
        <f t="shared" si="4"/>
        <v>0</v>
      </c>
      <c r="L72" s="422">
        <f t="shared" si="5"/>
        <v>0</v>
      </c>
      <c r="M72" s="638"/>
    </row>
    <row r="73" spans="1:13" ht="25.5" customHeight="1">
      <c r="A73" s="333" t="s">
        <v>111</v>
      </c>
      <c r="B73" s="603">
        <v>447.19</v>
      </c>
      <c r="C73" s="604"/>
      <c r="D73" s="603">
        <v>447.19</v>
      </c>
      <c r="E73" s="604"/>
      <c r="F73" s="603">
        <v>0</v>
      </c>
      <c r="G73" s="604"/>
      <c r="H73" s="406">
        <f t="shared" si="3"/>
        <v>0</v>
      </c>
      <c r="I73" s="603">
        <v>0</v>
      </c>
      <c r="J73" s="604"/>
      <c r="K73" s="406">
        <f t="shared" si="4"/>
        <v>0</v>
      </c>
      <c r="L73" s="422">
        <f t="shared" si="5"/>
        <v>447.19</v>
      </c>
      <c r="M73" s="638"/>
    </row>
    <row r="74" spans="1:13" ht="25.5" customHeight="1">
      <c r="A74" s="333" t="s">
        <v>112</v>
      </c>
      <c r="B74" s="603"/>
      <c r="C74" s="604"/>
      <c r="D74" s="603"/>
      <c r="E74" s="604"/>
      <c r="F74" s="603"/>
      <c r="G74" s="604"/>
      <c r="H74" s="406">
        <f t="shared" si="3"/>
        <v>0</v>
      </c>
      <c r="I74" s="603"/>
      <c r="J74" s="604"/>
      <c r="K74" s="406">
        <f t="shared" si="4"/>
        <v>0</v>
      </c>
      <c r="L74" s="422">
        <f t="shared" si="5"/>
        <v>0</v>
      </c>
      <c r="M74" s="638"/>
    </row>
    <row r="75" spans="1:13" ht="12.75" customHeight="1">
      <c r="A75" s="333" t="s">
        <v>113</v>
      </c>
      <c r="B75" s="703"/>
      <c r="C75" s="704"/>
      <c r="D75" s="703"/>
      <c r="E75" s="704"/>
      <c r="F75" s="703"/>
      <c r="G75" s="704"/>
      <c r="H75" s="406">
        <f t="shared" si="3"/>
        <v>0</v>
      </c>
      <c r="I75" s="703"/>
      <c r="J75" s="704"/>
      <c r="K75" s="406">
        <f t="shared" si="4"/>
        <v>0</v>
      </c>
      <c r="L75" s="422">
        <f t="shared" si="5"/>
        <v>0</v>
      </c>
      <c r="M75" s="638" t="s">
        <v>114</v>
      </c>
    </row>
    <row r="76" spans="1:13" ht="12.75" customHeight="1">
      <c r="A76" s="334" t="s">
        <v>115</v>
      </c>
      <c r="B76" s="787">
        <f>+B126</f>
        <v>0</v>
      </c>
      <c r="C76" s="788"/>
      <c r="D76" s="787">
        <f>+D126</f>
        <v>0</v>
      </c>
      <c r="E76" s="788"/>
      <c r="F76" s="787">
        <f>+F126</f>
        <v>0</v>
      </c>
      <c r="G76" s="788"/>
      <c r="H76" s="408">
        <f t="shared" si="3"/>
        <v>0</v>
      </c>
      <c r="I76" s="787">
        <f>+I126</f>
        <v>0</v>
      </c>
      <c r="J76" s="788"/>
      <c r="K76" s="408">
        <f t="shared" si="4"/>
        <v>0</v>
      </c>
      <c r="L76" s="400">
        <f t="shared" si="5"/>
        <v>0</v>
      </c>
      <c r="M76" s="638"/>
    </row>
    <row r="77" spans="1:13" ht="12.75" customHeight="1">
      <c r="A77" s="335" t="s">
        <v>116</v>
      </c>
      <c r="B77" s="781">
        <f>+B13-B76</f>
        <v>36305210.880000003</v>
      </c>
      <c r="C77" s="782"/>
      <c r="D77" s="781">
        <f>+D13-D76</f>
        <v>36305210.880000003</v>
      </c>
      <c r="E77" s="782"/>
      <c r="F77" s="781">
        <f>+F13-F76</f>
        <v>8887525.5099999998</v>
      </c>
      <c r="G77" s="782"/>
      <c r="H77" s="409"/>
      <c r="I77" s="781">
        <f>+I13-I76</f>
        <v>8887525.5099999998</v>
      </c>
      <c r="J77" s="782"/>
      <c r="K77" s="409"/>
      <c r="L77" s="381">
        <f t="shared" ref="L77:L85" si="6">+D77-I77</f>
        <v>27417685.370000005</v>
      </c>
      <c r="M77" s="638"/>
    </row>
    <row r="78" spans="1:13" ht="12.75" customHeight="1">
      <c r="A78" s="356" t="s">
        <v>117</v>
      </c>
      <c r="B78" s="785">
        <f>+B79+B82</f>
        <v>0</v>
      </c>
      <c r="C78" s="786"/>
      <c r="D78" s="785">
        <f>+D79+D82</f>
        <v>0</v>
      </c>
      <c r="E78" s="786"/>
      <c r="F78" s="785">
        <f>+F79+F82</f>
        <v>0</v>
      </c>
      <c r="G78" s="786"/>
      <c r="H78" s="408">
        <f t="shared" ref="H78:H84" si="7">IF(D78="",0,IF(D78=0,0,+F78/D78))</f>
        <v>0</v>
      </c>
      <c r="I78" s="785">
        <f>+I79+I82</f>
        <v>0</v>
      </c>
      <c r="J78" s="786"/>
      <c r="K78" s="408">
        <f t="shared" ref="K78:K84" si="8">IF(D78="",0,IF(D78=0,0,I78/D78))</f>
        <v>0</v>
      </c>
      <c r="L78" s="400">
        <f t="shared" si="6"/>
        <v>0</v>
      </c>
      <c r="M78" s="638"/>
    </row>
    <row r="79" spans="1:13" ht="12.75" customHeight="1">
      <c r="A79" s="329" t="s">
        <v>118</v>
      </c>
      <c r="B79" s="734">
        <f>SUM(B80:C81)</f>
        <v>0</v>
      </c>
      <c r="C79" s="735"/>
      <c r="D79" s="734">
        <f>SUM(D80:E81)</f>
        <v>0</v>
      </c>
      <c r="E79" s="735"/>
      <c r="F79" s="734">
        <f>SUM(F80:G81)</f>
        <v>0</v>
      </c>
      <c r="G79" s="735"/>
      <c r="H79" s="410">
        <f t="shared" si="7"/>
        <v>0</v>
      </c>
      <c r="I79" s="734">
        <f>SUM(I80:J81)</f>
        <v>0</v>
      </c>
      <c r="J79" s="735"/>
      <c r="K79" s="410">
        <f t="shared" si="8"/>
        <v>0</v>
      </c>
      <c r="L79" s="413">
        <f t="shared" si="6"/>
        <v>0</v>
      </c>
      <c r="M79" s="638"/>
    </row>
    <row r="80" spans="1:13" ht="12.75" customHeight="1">
      <c r="A80" s="316" t="s">
        <v>119</v>
      </c>
      <c r="B80" s="703"/>
      <c r="C80" s="704"/>
      <c r="D80" s="703"/>
      <c r="E80" s="704"/>
      <c r="F80" s="703"/>
      <c r="G80" s="704"/>
      <c r="H80" s="406">
        <f t="shared" si="7"/>
        <v>0</v>
      </c>
      <c r="I80" s="703"/>
      <c r="J80" s="704"/>
      <c r="K80" s="406">
        <f t="shared" si="8"/>
        <v>0</v>
      </c>
      <c r="L80" s="422">
        <f t="shared" si="6"/>
        <v>0</v>
      </c>
      <c r="M80" s="638"/>
    </row>
    <row r="81" spans="1:12" ht="12.75" customHeight="1">
      <c r="A81" s="594" t="s">
        <v>120</v>
      </c>
      <c r="B81" s="703"/>
      <c r="C81" s="704"/>
      <c r="D81" s="703"/>
      <c r="E81" s="704"/>
      <c r="F81" s="703"/>
      <c r="G81" s="704"/>
      <c r="H81" s="406">
        <f t="shared" si="7"/>
        <v>0</v>
      </c>
      <c r="I81" s="703"/>
      <c r="J81" s="704"/>
      <c r="K81" s="406">
        <f t="shared" si="8"/>
        <v>0</v>
      </c>
      <c r="L81" s="422">
        <f t="shared" si="6"/>
        <v>0</v>
      </c>
    </row>
    <row r="82" spans="1:12" ht="12.75" customHeight="1">
      <c r="A82" s="329" t="s">
        <v>121</v>
      </c>
      <c r="B82" s="734">
        <f>SUM(B83:C84)</f>
        <v>0</v>
      </c>
      <c r="C82" s="735"/>
      <c r="D82" s="734">
        <f>SUM(D83:E84)</f>
        <v>0</v>
      </c>
      <c r="E82" s="735"/>
      <c r="F82" s="734">
        <f>SUM(F83:G84)</f>
        <v>0</v>
      </c>
      <c r="G82" s="735"/>
      <c r="H82" s="410">
        <f t="shared" si="7"/>
        <v>0</v>
      </c>
      <c r="I82" s="734">
        <f>SUM(I83:J84)</f>
        <v>0</v>
      </c>
      <c r="J82" s="735"/>
      <c r="K82" s="410">
        <f t="shared" si="8"/>
        <v>0</v>
      </c>
      <c r="L82" s="413">
        <f t="shared" si="6"/>
        <v>0</v>
      </c>
    </row>
    <row r="83" spans="1:12" ht="12.75" customHeight="1">
      <c r="A83" s="316" t="s">
        <v>119</v>
      </c>
      <c r="B83" s="703"/>
      <c r="C83" s="704"/>
      <c r="D83" s="703"/>
      <c r="E83" s="704"/>
      <c r="F83" s="703"/>
      <c r="G83" s="704"/>
      <c r="H83" s="406">
        <f t="shared" si="7"/>
        <v>0</v>
      </c>
      <c r="I83" s="703"/>
      <c r="J83" s="704"/>
      <c r="K83" s="406">
        <f t="shared" si="8"/>
        <v>0</v>
      </c>
      <c r="L83" s="422">
        <f t="shared" si="6"/>
        <v>0</v>
      </c>
    </row>
    <row r="84" spans="1:12" ht="12.75" customHeight="1">
      <c r="A84" s="594" t="s">
        <v>120</v>
      </c>
      <c r="B84" s="703"/>
      <c r="C84" s="704"/>
      <c r="D84" s="703"/>
      <c r="E84" s="704"/>
      <c r="F84" s="703"/>
      <c r="G84" s="704"/>
      <c r="H84" s="406">
        <f t="shared" si="7"/>
        <v>0</v>
      </c>
      <c r="I84" s="703"/>
      <c r="J84" s="704"/>
      <c r="K84" s="406">
        <f t="shared" si="8"/>
        <v>0</v>
      </c>
      <c r="L84" s="422">
        <f t="shared" si="6"/>
        <v>0</v>
      </c>
    </row>
    <row r="85" spans="1:12" ht="12.75" customHeight="1">
      <c r="A85" s="335" t="s">
        <v>122</v>
      </c>
      <c r="B85" s="781">
        <f>+B77+B78</f>
        <v>36305210.880000003</v>
      </c>
      <c r="C85" s="782"/>
      <c r="D85" s="781">
        <f>+D77+D78</f>
        <v>36305210.880000003</v>
      </c>
      <c r="E85" s="782"/>
      <c r="F85" s="781">
        <f>+F77+F78</f>
        <v>8887525.5099999998</v>
      </c>
      <c r="G85" s="782"/>
      <c r="H85" s="382"/>
      <c r="I85" s="781">
        <f>+I77+I78</f>
        <v>8887525.5099999998</v>
      </c>
      <c r="J85" s="782"/>
      <c r="K85" s="382"/>
      <c r="L85" s="381">
        <f t="shared" si="6"/>
        <v>27417685.370000005</v>
      </c>
    </row>
    <row r="86" spans="1:12" ht="12.75" customHeight="1">
      <c r="A86" s="336" t="s">
        <v>123</v>
      </c>
      <c r="B86" s="768"/>
      <c r="C86" s="769"/>
      <c r="D86" s="768"/>
      <c r="E86" s="769"/>
      <c r="F86" s="768"/>
      <c r="G86" s="769"/>
      <c r="H86" s="382"/>
      <c r="I86" s="783">
        <f>IF(A7="6º Bimestre de 2017",IF(I85-ABS(E116)&lt;0,ABS(E116)-I85,0),IF(I85-ABS(H116)&lt;0,ABS(H116)-I85,0))</f>
        <v>0</v>
      </c>
      <c r="J86" s="784"/>
      <c r="K86" s="382"/>
      <c r="L86" s="382"/>
    </row>
    <row r="87" spans="1:12" ht="12.75" customHeight="1">
      <c r="A87" s="337" t="s">
        <v>124</v>
      </c>
      <c r="B87" s="777">
        <f>+B85</f>
        <v>36305210.880000003</v>
      </c>
      <c r="C87" s="778"/>
      <c r="D87" s="777">
        <f>+D85</f>
        <v>36305210.880000003</v>
      </c>
      <c r="E87" s="778"/>
      <c r="F87" s="777">
        <f>+F85</f>
        <v>8887525.5099999998</v>
      </c>
      <c r="G87" s="778"/>
      <c r="H87" s="382"/>
      <c r="I87" s="777">
        <f>+I86+I85</f>
        <v>8887525.5099999998</v>
      </c>
      <c r="J87" s="778"/>
      <c r="K87" s="382"/>
      <c r="L87" s="401">
        <f>+D87-I87</f>
        <v>27417685.370000005</v>
      </c>
    </row>
    <row r="88" spans="1:12" ht="25.5" customHeight="1">
      <c r="A88" s="338" t="s">
        <v>125</v>
      </c>
      <c r="B88" s="770"/>
      <c r="C88" s="771"/>
      <c r="D88" s="770"/>
      <c r="E88" s="771"/>
      <c r="F88" s="768"/>
      <c r="G88" s="769"/>
      <c r="H88" s="382"/>
      <c r="I88" s="779"/>
      <c r="J88" s="780"/>
      <c r="K88" s="382"/>
      <c r="L88" s="382"/>
    </row>
    <row r="89" spans="1:12" ht="12.75" customHeight="1">
      <c r="A89" s="339" t="s">
        <v>126</v>
      </c>
      <c r="B89" s="770"/>
      <c r="C89" s="771"/>
      <c r="D89" s="770"/>
      <c r="E89" s="771"/>
      <c r="F89" s="768"/>
      <c r="G89" s="769"/>
      <c r="H89" s="382"/>
      <c r="I89" s="768"/>
      <c r="J89" s="769"/>
      <c r="K89" s="382"/>
      <c r="L89" s="382"/>
    </row>
    <row r="90" spans="1:12" ht="12.75" customHeight="1">
      <c r="A90" s="339" t="s">
        <v>127</v>
      </c>
      <c r="B90" s="768"/>
      <c r="C90" s="769"/>
      <c r="D90" s="770"/>
      <c r="E90" s="771"/>
      <c r="F90" s="768"/>
      <c r="G90" s="769"/>
      <c r="H90" s="382"/>
      <c r="I90" s="770"/>
      <c r="J90" s="771"/>
      <c r="K90" s="382"/>
      <c r="L90" s="382"/>
    </row>
    <row r="91" spans="1:12" ht="12.75" customHeight="1">
      <c r="A91" s="340" t="s">
        <v>128</v>
      </c>
      <c r="B91" s="768"/>
      <c r="C91" s="769"/>
      <c r="D91" s="770"/>
      <c r="E91" s="771"/>
      <c r="F91" s="768"/>
      <c r="G91" s="769"/>
      <c r="H91" s="382"/>
      <c r="I91" s="770"/>
      <c r="J91" s="771"/>
      <c r="K91" s="382"/>
      <c r="L91" s="382"/>
    </row>
    <row r="92" spans="1:12" ht="12.75" customHeight="1">
      <c r="A92" s="638"/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</row>
    <row r="93" spans="1:12" ht="14.25" customHeight="1">
      <c r="A93" s="341"/>
      <c r="B93" s="711" t="s">
        <v>129</v>
      </c>
      <c r="C93" s="711" t="s">
        <v>130</v>
      </c>
      <c r="D93" s="774" t="s">
        <v>131</v>
      </c>
      <c r="E93" s="775"/>
      <c r="F93" s="597" t="s">
        <v>47</v>
      </c>
      <c r="G93" s="723" t="s">
        <v>132</v>
      </c>
      <c r="H93" s="724"/>
      <c r="I93" s="732" t="s">
        <v>47</v>
      </c>
      <c r="J93" s="711" t="s">
        <v>133</v>
      </c>
      <c r="K93" s="707" t="s">
        <v>134</v>
      </c>
      <c r="L93" s="708"/>
    </row>
    <row r="94" spans="1:12" ht="14.25" customHeight="1">
      <c r="A94" s="342" t="s">
        <v>135</v>
      </c>
      <c r="B94" s="716"/>
      <c r="C94" s="716"/>
      <c r="D94" s="711" t="s">
        <v>48</v>
      </c>
      <c r="E94" s="772" t="s">
        <v>50</v>
      </c>
      <c r="F94" s="596"/>
      <c r="G94" s="711" t="s">
        <v>48</v>
      </c>
      <c r="H94" s="772" t="s">
        <v>50</v>
      </c>
      <c r="I94" s="733"/>
      <c r="J94" s="716"/>
      <c r="K94" s="709"/>
      <c r="L94" s="710"/>
    </row>
    <row r="95" spans="1:12" ht="14.25" customHeight="1">
      <c r="A95" s="343"/>
      <c r="B95" s="716"/>
      <c r="C95" s="716"/>
      <c r="D95" s="716"/>
      <c r="E95" s="773"/>
      <c r="F95" s="596"/>
      <c r="G95" s="716"/>
      <c r="H95" s="773"/>
      <c r="I95" s="733"/>
      <c r="J95" s="716"/>
      <c r="K95" s="709"/>
      <c r="L95" s="710"/>
    </row>
    <row r="96" spans="1:12" ht="12.75" customHeight="1">
      <c r="A96" s="344"/>
      <c r="B96" s="419" t="s">
        <v>136</v>
      </c>
      <c r="C96" s="419" t="s">
        <v>137</v>
      </c>
      <c r="D96" s="712"/>
      <c r="E96" s="419" t="s">
        <v>138</v>
      </c>
      <c r="F96" s="598" t="s">
        <v>139</v>
      </c>
      <c r="G96" s="712"/>
      <c r="H96" s="419" t="s">
        <v>140</v>
      </c>
      <c r="I96" s="419" t="s">
        <v>141</v>
      </c>
      <c r="J96" s="419" t="s">
        <v>142</v>
      </c>
      <c r="K96" s="725" t="s">
        <v>143</v>
      </c>
      <c r="L96" s="726"/>
    </row>
    <row r="97" spans="1:13" ht="12.75" customHeight="1">
      <c r="A97" s="345" t="s">
        <v>144</v>
      </c>
      <c r="B97" s="378">
        <v>17029081.289999999</v>
      </c>
      <c r="C97" s="378">
        <v>18128081.289999999</v>
      </c>
      <c r="D97" s="378">
        <v>2106568.5299999998</v>
      </c>
      <c r="E97" s="378">
        <v>2106568.5299999998</v>
      </c>
      <c r="F97" s="378">
        <f>+F98+F102+F106</f>
        <v>15359561.349999998</v>
      </c>
      <c r="G97" s="378">
        <v>2106568.5299999998</v>
      </c>
      <c r="H97" s="378">
        <v>2106568.5299999998</v>
      </c>
      <c r="I97" s="378">
        <v>2106568.5299999998</v>
      </c>
      <c r="J97" s="378">
        <f>+J98+J102+J106</f>
        <v>0</v>
      </c>
      <c r="K97" s="776">
        <f>+K98+K102+K106</f>
        <v>0</v>
      </c>
      <c r="L97" s="765"/>
      <c r="M97" s="638"/>
    </row>
    <row r="98" spans="1:13" ht="12.75" customHeight="1">
      <c r="A98" s="346" t="s">
        <v>145</v>
      </c>
      <c r="B98" s="413">
        <v>695.71</v>
      </c>
      <c r="C98" s="413">
        <v>695.71</v>
      </c>
      <c r="D98" s="413">
        <v>0</v>
      </c>
      <c r="E98" s="413">
        <v>0</v>
      </c>
      <c r="F98" s="413">
        <f>SUM(F99:F101)</f>
        <v>10266561.09</v>
      </c>
      <c r="G98" s="413">
        <v>0</v>
      </c>
      <c r="H98" s="413">
        <v>0</v>
      </c>
      <c r="I98" s="413">
        <v>0</v>
      </c>
      <c r="J98" s="413">
        <f>SUM(J99:J101)</f>
        <v>0</v>
      </c>
      <c r="K98" s="762">
        <f>SUM(K99:K101)</f>
        <v>0</v>
      </c>
      <c r="L98" s="763"/>
      <c r="M98" s="638"/>
    </row>
    <row r="99" spans="1:13" s="249" customFormat="1" ht="12.75" customHeight="1">
      <c r="A99" s="347" t="s">
        <v>146</v>
      </c>
      <c r="B99" s="416"/>
      <c r="C99" s="416"/>
      <c r="D99" s="416"/>
      <c r="E99" s="416"/>
      <c r="F99" s="414">
        <f t="shared" ref="F99:F106" si="9">+C99-E99</f>
        <v>0</v>
      </c>
      <c r="G99" s="452"/>
      <c r="H99" s="452"/>
      <c r="I99" s="395">
        <f>+C99-H99</f>
        <v>0</v>
      </c>
      <c r="J99" s="396"/>
      <c r="K99" s="760"/>
      <c r="L99" s="761"/>
      <c r="M99" s="640"/>
    </row>
    <row r="100" spans="1:13" ht="12.75" customHeight="1">
      <c r="A100" s="347" t="s">
        <v>147</v>
      </c>
      <c r="B100" s="416">
        <v>11299686.74</v>
      </c>
      <c r="C100" s="416">
        <v>10627686.74</v>
      </c>
      <c r="D100" s="416">
        <v>361125.65</v>
      </c>
      <c r="E100" s="416">
        <v>361125.65</v>
      </c>
      <c r="F100" s="414">
        <f t="shared" si="9"/>
        <v>10266561.09</v>
      </c>
      <c r="G100" s="452">
        <v>361125.65</v>
      </c>
      <c r="H100" s="452">
        <v>361125.65</v>
      </c>
      <c r="I100" s="395">
        <v>361125.65</v>
      </c>
      <c r="J100" s="416"/>
      <c r="K100" s="760"/>
      <c r="L100" s="761"/>
      <c r="M100" s="638"/>
    </row>
    <row r="101" spans="1:13" ht="12.75" customHeight="1">
      <c r="A101" s="347" t="s">
        <v>148</v>
      </c>
      <c r="B101" s="416"/>
      <c r="C101" s="416"/>
      <c r="D101" s="416"/>
      <c r="E101" s="416"/>
      <c r="F101" s="414">
        <f t="shared" si="9"/>
        <v>0</v>
      </c>
      <c r="G101" s="452"/>
      <c r="H101" s="452"/>
      <c r="I101" s="395">
        <f>+C101-H101</f>
        <v>0</v>
      </c>
      <c r="J101" s="416"/>
      <c r="K101" s="760"/>
      <c r="L101" s="761"/>
      <c r="M101" s="638"/>
    </row>
    <row r="102" spans="1:13" s="249" customFormat="1" ht="12.75" customHeight="1">
      <c r="A102" s="346" t="s">
        <v>149</v>
      </c>
      <c r="B102" s="413">
        <f>SUM(B103:B105)</f>
        <v>5612679.3999999994</v>
      </c>
      <c r="C102" s="413">
        <f>SUM(C103:C105)</f>
        <v>5185679.3999999994</v>
      </c>
      <c r="D102" s="413">
        <f>SUM(D103:D105)</f>
        <v>150536</v>
      </c>
      <c r="E102" s="413">
        <f>SUM(E103:E105)</f>
        <v>150536</v>
      </c>
      <c r="F102" s="413">
        <f t="shared" si="9"/>
        <v>5035143.3999999994</v>
      </c>
      <c r="G102" s="413">
        <f>SUM(G103:G105)</f>
        <v>150536</v>
      </c>
      <c r="H102" s="413">
        <f>SUM(H103:H105)</f>
        <v>150536</v>
      </c>
      <c r="I102" s="413">
        <f>+C102-H102</f>
        <v>5035143.3999999994</v>
      </c>
      <c r="J102" s="413">
        <f>SUM(J103:J105)</f>
        <v>0</v>
      </c>
      <c r="K102" s="762">
        <f>SUM(K103:K105)</f>
        <v>0</v>
      </c>
      <c r="L102" s="763"/>
      <c r="M102" s="640"/>
    </row>
    <row r="103" spans="1:13" ht="12.75" customHeight="1">
      <c r="A103" s="347" t="s">
        <v>150</v>
      </c>
      <c r="B103" s="416">
        <v>5423316.2699999996</v>
      </c>
      <c r="C103" s="416">
        <v>4996316.2699999996</v>
      </c>
      <c r="D103" s="416">
        <v>150536</v>
      </c>
      <c r="E103" s="416">
        <v>150536</v>
      </c>
      <c r="F103" s="414">
        <f t="shared" si="9"/>
        <v>4845780.2699999996</v>
      </c>
      <c r="G103" s="452">
        <v>150536</v>
      </c>
      <c r="H103" s="452">
        <v>150536</v>
      </c>
      <c r="I103" s="395">
        <v>150536</v>
      </c>
      <c r="J103" s="416"/>
      <c r="K103" s="760"/>
      <c r="L103" s="761"/>
      <c r="M103" s="638"/>
    </row>
    <row r="104" spans="1:13" ht="12.75" customHeight="1">
      <c r="A104" s="347" t="s">
        <v>151</v>
      </c>
      <c r="B104" s="416">
        <v>0</v>
      </c>
      <c r="C104" s="416">
        <v>0</v>
      </c>
      <c r="D104" s="416">
        <v>0</v>
      </c>
      <c r="E104" s="416">
        <v>0</v>
      </c>
      <c r="F104" s="414">
        <f t="shared" si="9"/>
        <v>0</v>
      </c>
      <c r="G104" s="452">
        <v>0</v>
      </c>
      <c r="H104" s="452">
        <v>0</v>
      </c>
      <c r="I104" s="395">
        <v>0</v>
      </c>
      <c r="J104" s="416"/>
      <c r="K104" s="760"/>
      <c r="L104" s="761"/>
      <c r="M104" s="638"/>
    </row>
    <row r="105" spans="1:13" ht="12.75" customHeight="1">
      <c r="A105" s="347" t="s">
        <v>152</v>
      </c>
      <c r="B105" s="416">
        <v>189363.13</v>
      </c>
      <c r="C105" s="416">
        <v>189363.13</v>
      </c>
      <c r="D105" s="416">
        <v>0</v>
      </c>
      <c r="E105" s="416">
        <v>0</v>
      </c>
      <c r="F105" s="414">
        <f t="shared" si="9"/>
        <v>189363.13</v>
      </c>
      <c r="G105" s="452">
        <v>0</v>
      </c>
      <c r="H105" s="452">
        <v>0</v>
      </c>
      <c r="I105" s="395">
        <v>0</v>
      </c>
      <c r="J105" s="416"/>
      <c r="K105" s="760"/>
      <c r="L105" s="761"/>
      <c r="M105" s="638"/>
    </row>
    <row r="106" spans="1:13" ht="12.75" customHeight="1">
      <c r="A106" s="346" t="s">
        <v>153</v>
      </c>
      <c r="B106" s="416">
        <v>57856.86</v>
      </c>
      <c r="C106" s="416">
        <v>57856.86</v>
      </c>
      <c r="D106" s="382">
        <v>0</v>
      </c>
      <c r="E106" s="382">
        <v>0</v>
      </c>
      <c r="F106" s="392">
        <f t="shared" si="9"/>
        <v>57856.86</v>
      </c>
      <c r="G106" s="382">
        <v>0</v>
      </c>
      <c r="H106" s="382">
        <v>0</v>
      </c>
      <c r="I106" s="392">
        <v>0</v>
      </c>
      <c r="J106" s="382"/>
      <c r="K106" s="749"/>
      <c r="L106" s="750"/>
      <c r="M106" s="357"/>
    </row>
    <row r="107" spans="1:13" ht="12.75" customHeight="1">
      <c r="A107" s="348" t="s">
        <v>154</v>
      </c>
      <c r="B107" s="379">
        <f t="shared" ref="B107:K107" si="10">+B193</f>
        <v>0</v>
      </c>
      <c r="C107" s="379">
        <f t="shared" si="10"/>
        <v>0</v>
      </c>
      <c r="D107" s="379">
        <f t="shared" si="10"/>
        <v>0</v>
      </c>
      <c r="E107" s="379">
        <f t="shared" si="10"/>
        <v>0</v>
      </c>
      <c r="F107" s="379">
        <f t="shared" si="10"/>
        <v>0</v>
      </c>
      <c r="G107" s="379">
        <f t="shared" si="10"/>
        <v>0</v>
      </c>
      <c r="H107" s="379">
        <f t="shared" si="10"/>
        <v>0</v>
      </c>
      <c r="I107" s="379">
        <f t="shared" si="10"/>
        <v>0</v>
      </c>
      <c r="J107" s="379">
        <f t="shared" si="10"/>
        <v>0</v>
      </c>
      <c r="K107" s="764">
        <f t="shared" si="10"/>
        <v>0</v>
      </c>
      <c r="L107" s="765"/>
      <c r="M107" s="638"/>
    </row>
    <row r="108" spans="1:13" ht="12.75" customHeight="1">
      <c r="A108" s="340" t="s">
        <v>155</v>
      </c>
      <c r="B108" s="457">
        <f>+B97-B107</f>
        <v>17029081.289999999</v>
      </c>
      <c r="C108" s="457">
        <f>+C97-C107</f>
        <v>18128081.289999999</v>
      </c>
      <c r="D108" s="457">
        <f>+D97-D107</f>
        <v>2106568.5299999998</v>
      </c>
      <c r="E108" s="457">
        <f>+E97-E107</f>
        <v>2106568.5299999998</v>
      </c>
      <c r="F108" s="457">
        <f>+C108-E108</f>
        <v>16021512.76</v>
      </c>
      <c r="G108" s="457">
        <f>+G97-G107</f>
        <v>2106568.5299999998</v>
      </c>
      <c r="H108" s="457">
        <f>+H97-H107</f>
        <v>2106568.5299999998</v>
      </c>
      <c r="I108" s="605">
        <f>+C108-H108</f>
        <v>16021512.76</v>
      </c>
      <c r="J108" s="457">
        <f>+J107+J97</f>
        <v>0</v>
      </c>
      <c r="K108" s="766">
        <v>0</v>
      </c>
      <c r="L108" s="767"/>
      <c r="M108" s="638"/>
    </row>
    <row r="109" spans="1:13" ht="12.75" customHeight="1">
      <c r="A109" s="349" t="s">
        <v>156</v>
      </c>
      <c r="B109" s="380">
        <f t="shared" ref="B109:K109" si="11">+B110+B113</f>
        <v>0</v>
      </c>
      <c r="C109" s="380">
        <f t="shared" si="11"/>
        <v>0</v>
      </c>
      <c r="D109" s="380">
        <f t="shared" si="11"/>
        <v>0</v>
      </c>
      <c r="E109" s="380">
        <f t="shared" si="11"/>
        <v>0</v>
      </c>
      <c r="F109" s="380">
        <f t="shared" si="11"/>
        <v>0</v>
      </c>
      <c r="G109" s="380">
        <f t="shared" si="11"/>
        <v>0</v>
      </c>
      <c r="H109" s="380">
        <f t="shared" si="11"/>
        <v>0</v>
      </c>
      <c r="I109" s="380">
        <f t="shared" si="11"/>
        <v>0</v>
      </c>
      <c r="J109" s="380">
        <f t="shared" si="11"/>
        <v>0</v>
      </c>
      <c r="K109" s="762">
        <f t="shared" si="11"/>
        <v>0</v>
      </c>
      <c r="L109" s="763"/>
      <c r="M109" s="638"/>
    </row>
    <row r="110" spans="1:13" ht="12.75" customHeight="1">
      <c r="A110" s="315" t="s">
        <v>157</v>
      </c>
      <c r="B110" s="414">
        <f t="shared" ref="B110:K110" si="12">SUM(B111:B112)</f>
        <v>0</v>
      </c>
      <c r="C110" s="414">
        <f t="shared" si="12"/>
        <v>0</v>
      </c>
      <c r="D110" s="414">
        <f t="shared" si="12"/>
        <v>0</v>
      </c>
      <c r="E110" s="414">
        <f t="shared" si="12"/>
        <v>0</v>
      </c>
      <c r="F110" s="414">
        <f t="shared" si="12"/>
        <v>0</v>
      </c>
      <c r="G110" s="414">
        <f t="shared" si="12"/>
        <v>0</v>
      </c>
      <c r="H110" s="414">
        <f t="shared" si="12"/>
        <v>0</v>
      </c>
      <c r="I110" s="414">
        <f t="shared" si="12"/>
        <v>0</v>
      </c>
      <c r="J110" s="414">
        <f t="shared" si="12"/>
        <v>0</v>
      </c>
      <c r="K110" s="746">
        <f t="shared" si="12"/>
        <v>0</v>
      </c>
      <c r="L110" s="747"/>
      <c r="M110" s="638"/>
    </row>
    <row r="111" spans="1:13" ht="12.75" customHeight="1">
      <c r="A111" s="316" t="s">
        <v>158</v>
      </c>
      <c r="B111" s="452"/>
      <c r="C111" s="452"/>
      <c r="D111" s="416"/>
      <c r="E111" s="452"/>
      <c r="F111" s="422">
        <f>+C111-E111</f>
        <v>0</v>
      </c>
      <c r="G111" s="603"/>
      <c r="H111" s="603"/>
      <c r="I111" s="623">
        <f>+C111-H111</f>
        <v>0</v>
      </c>
      <c r="J111" s="416"/>
      <c r="K111" s="730"/>
      <c r="L111" s="731"/>
      <c r="M111" s="638"/>
    </row>
    <row r="112" spans="1:13" ht="12.75" customHeight="1">
      <c r="A112" s="316" t="s">
        <v>159</v>
      </c>
      <c r="B112" s="452"/>
      <c r="C112" s="452"/>
      <c r="D112" s="416"/>
      <c r="E112" s="452"/>
      <c r="F112" s="422">
        <f>+C112-E112</f>
        <v>0</v>
      </c>
      <c r="G112" s="603"/>
      <c r="H112" s="603"/>
      <c r="I112" s="623">
        <f>+C112-H112</f>
        <v>0</v>
      </c>
      <c r="J112" s="416"/>
      <c r="K112" s="730"/>
      <c r="L112" s="731"/>
      <c r="M112" s="638"/>
    </row>
    <row r="113" spans="1:13" ht="12.75" customHeight="1">
      <c r="A113" s="315" t="s">
        <v>160</v>
      </c>
      <c r="B113" s="414">
        <f>SUM(B114:B115)</f>
        <v>0</v>
      </c>
      <c r="C113" s="414">
        <f>SUM(C114:C115)</f>
        <v>0</v>
      </c>
      <c r="D113" s="414">
        <f>SUM(D114:D115)</f>
        <v>0</v>
      </c>
      <c r="E113" s="414">
        <f>SUM(E114:E115)</f>
        <v>0</v>
      </c>
      <c r="F113" s="414">
        <f>+C113-E113</f>
        <v>0</v>
      </c>
      <c r="G113" s="414">
        <f>SUM(G114:G115)</f>
        <v>0</v>
      </c>
      <c r="H113" s="414">
        <f>SUM(H114:H115)</f>
        <v>0</v>
      </c>
      <c r="I113" s="414">
        <f>+C113-H113</f>
        <v>0</v>
      </c>
      <c r="J113" s="414">
        <f>SUM(J114:J115)</f>
        <v>0</v>
      </c>
      <c r="K113" s="746">
        <f>SUM(K114:K115)</f>
        <v>0</v>
      </c>
      <c r="L113" s="747"/>
      <c r="M113" s="638"/>
    </row>
    <row r="114" spans="1:13" ht="12.75" customHeight="1">
      <c r="A114" s="316" t="s">
        <v>158</v>
      </c>
      <c r="B114" s="452"/>
      <c r="C114" s="452"/>
      <c r="D114" s="416"/>
      <c r="E114" s="452"/>
      <c r="F114" s="422">
        <f>+C114-E114</f>
        <v>0</v>
      </c>
      <c r="G114" s="603"/>
      <c r="H114" s="603"/>
      <c r="I114" s="623">
        <f>+C114-H114</f>
        <v>0</v>
      </c>
      <c r="J114" s="416"/>
      <c r="K114" s="730"/>
      <c r="L114" s="731"/>
      <c r="M114" s="638"/>
    </row>
    <row r="115" spans="1:13" ht="12.75" customHeight="1">
      <c r="A115" s="350" t="s">
        <v>159</v>
      </c>
      <c r="B115" s="452"/>
      <c r="C115" s="452"/>
      <c r="D115" s="416"/>
      <c r="E115" s="452"/>
      <c r="F115" s="422">
        <f>+C115-E115</f>
        <v>0</v>
      </c>
      <c r="G115" s="603"/>
      <c r="H115" s="603"/>
      <c r="I115" s="623">
        <f>+C115-H115</f>
        <v>0</v>
      </c>
      <c r="J115" s="416"/>
      <c r="K115" s="730"/>
      <c r="L115" s="731"/>
      <c r="M115" s="638"/>
    </row>
    <row r="116" spans="1:13" ht="12.75" customHeight="1">
      <c r="A116" s="351" t="s">
        <v>161</v>
      </c>
      <c r="B116" s="381">
        <f t="shared" ref="B116:K116" si="13">+B108+B109</f>
        <v>17029081.289999999</v>
      </c>
      <c r="C116" s="381">
        <f t="shared" si="13"/>
        <v>18128081.289999999</v>
      </c>
      <c r="D116" s="381">
        <f t="shared" si="13"/>
        <v>2106568.5299999998</v>
      </c>
      <c r="E116" s="381">
        <f t="shared" si="13"/>
        <v>2106568.5299999998</v>
      </c>
      <c r="F116" s="381">
        <f t="shared" si="13"/>
        <v>16021512.76</v>
      </c>
      <c r="G116" s="381">
        <f t="shared" si="13"/>
        <v>2106568.5299999998</v>
      </c>
      <c r="H116" s="381">
        <f t="shared" si="13"/>
        <v>2106568.5299999998</v>
      </c>
      <c r="I116" s="381">
        <f t="shared" si="13"/>
        <v>16021512.76</v>
      </c>
      <c r="J116" s="381">
        <f t="shared" si="13"/>
        <v>0</v>
      </c>
      <c r="K116" s="748">
        <f t="shared" si="13"/>
        <v>0</v>
      </c>
      <c r="L116" s="748"/>
      <c r="M116" s="638"/>
    </row>
    <row r="117" spans="1:13" ht="12.75" customHeight="1">
      <c r="A117" s="340" t="s">
        <v>162</v>
      </c>
      <c r="B117" s="382"/>
      <c r="C117" s="382"/>
      <c r="D117" s="382"/>
      <c r="E117" s="606">
        <f>IF($I$85-E116&lt;0,0,$I$85-E116)</f>
        <v>6780956.9800000004</v>
      </c>
      <c r="F117" s="382"/>
      <c r="G117" s="382"/>
      <c r="H117" s="606">
        <f>IF($I$85-H116&lt;0,0,$I$85-H116)</f>
        <v>6780956.9800000004</v>
      </c>
      <c r="I117" s="382"/>
      <c r="J117" s="606">
        <f>IF($I$85-J116&lt;0,0,$I$85-J116)</f>
        <v>8887525.5099999998</v>
      </c>
      <c r="K117" s="749"/>
      <c r="L117" s="750"/>
      <c r="M117" s="638"/>
    </row>
    <row r="118" spans="1:13" ht="12.75" customHeight="1">
      <c r="A118" s="352" t="s">
        <v>163</v>
      </c>
      <c r="B118" s="383">
        <f>+B117+B116</f>
        <v>17029081.289999999</v>
      </c>
      <c r="C118" s="383">
        <f>+C117+C116</f>
        <v>18128081.289999999</v>
      </c>
      <c r="D118" s="383">
        <f>+D117+D116</f>
        <v>2106568.5299999998</v>
      </c>
      <c r="E118" s="383">
        <f>+E117+E116</f>
        <v>8887525.5099999998</v>
      </c>
      <c r="F118" s="382"/>
      <c r="G118" s="382"/>
      <c r="H118" s="383">
        <f>+H117+H116</f>
        <v>8887525.5099999998</v>
      </c>
      <c r="I118" s="382"/>
      <c r="J118" s="383">
        <f>+J117+J116</f>
        <v>8887525.5099999998</v>
      </c>
      <c r="K118" s="749"/>
      <c r="L118" s="750"/>
      <c r="M118" s="358"/>
    </row>
    <row r="119" spans="1:13" ht="12.75" customHeight="1">
      <c r="A119" s="346" t="s">
        <v>164</v>
      </c>
      <c r="B119" s="384"/>
      <c r="C119" s="384"/>
      <c r="D119" s="382"/>
      <c r="E119" s="384"/>
      <c r="F119" s="393">
        <f>+C119-E119</f>
        <v>0</v>
      </c>
      <c r="G119" s="382"/>
      <c r="H119" s="384"/>
      <c r="I119" s="393">
        <f>+C119-H119</f>
        <v>0</v>
      </c>
      <c r="J119" s="382"/>
      <c r="K119" s="749"/>
      <c r="L119" s="750"/>
      <c r="M119" s="357"/>
    </row>
    <row r="120" spans="1:13" ht="12.75" customHeight="1">
      <c r="A120" s="751" t="s">
        <v>165</v>
      </c>
      <c r="B120" s="751"/>
      <c r="C120" s="751"/>
      <c r="D120" s="751"/>
      <c r="E120" s="751"/>
      <c r="F120" s="751"/>
      <c r="G120" s="751"/>
      <c r="H120" s="751"/>
      <c r="I120" s="751"/>
      <c r="J120" s="751"/>
      <c r="K120" s="752"/>
      <c r="L120" s="411"/>
      <c r="M120" s="358"/>
    </row>
    <row r="121" spans="1:13" ht="12.75" customHeight="1">
      <c r="A121" s="752" t="s">
        <v>166</v>
      </c>
      <c r="B121" s="752"/>
      <c r="C121" s="752"/>
      <c r="D121" s="421"/>
      <c r="E121" s="421"/>
      <c r="F121" s="421"/>
      <c r="G121" s="421"/>
      <c r="H121" s="421"/>
      <c r="I121" s="421"/>
      <c r="J121" s="421"/>
      <c r="K121" s="421"/>
      <c r="L121" s="411"/>
      <c r="M121" s="638"/>
    </row>
    <row r="122" spans="1:13" ht="12.75" customHeight="1">
      <c r="A122" s="612"/>
      <c r="B122" s="421"/>
      <c r="C122" s="421"/>
      <c r="D122" s="421"/>
      <c r="E122" s="421"/>
      <c r="F122" s="421"/>
      <c r="G122" s="421"/>
      <c r="H122" s="397"/>
      <c r="I122" s="397"/>
      <c r="J122" s="421"/>
      <c r="K122" s="421"/>
      <c r="L122" s="411"/>
      <c r="M122" s="638"/>
    </row>
    <row r="123" spans="1:13" s="325" customFormat="1" ht="11.25" customHeight="1">
      <c r="A123" s="353"/>
      <c r="B123" s="756" t="s">
        <v>44</v>
      </c>
      <c r="C123" s="757"/>
      <c r="D123" s="756" t="s">
        <v>45</v>
      </c>
      <c r="E123" s="757"/>
      <c r="F123" s="753" t="s">
        <v>46</v>
      </c>
      <c r="G123" s="754"/>
      <c r="H123" s="754"/>
      <c r="I123" s="754"/>
      <c r="J123" s="754"/>
      <c r="K123" s="755"/>
      <c r="L123" s="608" t="s">
        <v>47</v>
      </c>
      <c r="M123" s="649"/>
    </row>
    <row r="124" spans="1:13" ht="11.25" customHeight="1">
      <c r="A124" s="354" t="s">
        <v>167</v>
      </c>
      <c r="B124" s="758"/>
      <c r="C124" s="759"/>
      <c r="D124" s="758"/>
      <c r="E124" s="759"/>
      <c r="F124" s="742" t="s">
        <v>48</v>
      </c>
      <c r="G124" s="743"/>
      <c r="H124" s="596" t="s">
        <v>49</v>
      </c>
      <c r="I124" s="744" t="s">
        <v>50</v>
      </c>
      <c r="J124" s="745"/>
      <c r="K124" s="596" t="s">
        <v>49</v>
      </c>
      <c r="L124" s="402"/>
      <c r="M124" s="638"/>
    </row>
    <row r="125" spans="1:13" ht="11.25" customHeight="1">
      <c r="A125" s="355"/>
      <c r="B125" s="385"/>
      <c r="C125" s="386"/>
      <c r="D125" s="738" t="s">
        <v>51</v>
      </c>
      <c r="E125" s="739"/>
      <c r="F125" s="738" t="s">
        <v>52</v>
      </c>
      <c r="G125" s="739"/>
      <c r="H125" s="598" t="s">
        <v>53</v>
      </c>
      <c r="I125" s="738" t="s">
        <v>54</v>
      </c>
      <c r="J125" s="739"/>
      <c r="K125" s="598" t="s">
        <v>55</v>
      </c>
      <c r="L125" s="419" t="s">
        <v>56</v>
      </c>
      <c r="M125" s="638"/>
    </row>
    <row r="126" spans="1:13" ht="11.25" customHeight="1">
      <c r="A126" s="356" t="s">
        <v>168</v>
      </c>
      <c r="B126" s="740">
        <f>+B127+B167</f>
        <v>0</v>
      </c>
      <c r="C126" s="741"/>
      <c r="D126" s="740">
        <f>+D127+D167</f>
        <v>0</v>
      </c>
      <c r="E126" s="741"/>
      <c r="F126" s="740">
        <f>+F127+F167</f>
        <v>0</v>
      </c>
      <c r="G126" s="741"/>
      <c r="H126" s="400">
        <f>IF($D126="",0,IF($D126=0,0,+F126/$D126))</f>
        <v>0</v>
      </c>
      <c r="I126" s="740">
        <f>+I127+I167</f>
        <v>0</v>
      </c>
      <c r="J126" s="741"/>
      <c r="K126" s="400">
        <f t="shared" ref="K126:K157" si="14">IF($D126="",0,IF($D126=0,0,+I126/$D126))</f>
        <v>0</v>
      </c>
      <c r="L126" s="398">
        <f t="shared" ref="L126:L157" si="15">+D126-I126</f>
        <v>0</v>
      </c>
      <c r="M126" s="638"/>
    </row>
    <row r="127" spans="1:13" ht="11.25" customHeight="1">
      <c r="A127" s="329" t="s">
        <v>58</v>
      </c>
      <c r="B127" s="734">
        <f>+B128+B132+B136+B144+B148+B153+B154+B161</f>
        <v>0</v>
      </c>
      <c r="C127" s="735"/>
      <c r="D127" s="734">
        <f>+D128+D132+D136+D144+D148+D153+D154+D161</f>
        <v>0</v>
      </c>
      <c r="E127" s="735"/>
      <c r="F127" s="734">
        <f>+F128+F132+F136+F144+F148+F153+F154+F161</f>
        <v>0</v>
      </c>
      <c r="G127" s="735"/>
      <c r="H127" s="424">
        <f>IF($D127="",0,IF($D127=0,0,+F127/$D127))</f>
        <v>0</v>
      </c>
      <c r="I127" s="734">
        <f>+I128+I132+I136+I144+I148+I153+I154+I161</f>
        <v>0</v>
      </c>
      <c r="J127" s="735"/>
      <c r="K127" s="424">
        <f t="shared" si="14"/>
        <v>0</v>
      </c>
      <c r="L127" s="413">
        <f t="shared" si="15"/>
        <v>0</v>
      </c>
      <c r="M127" s="638"/>
    </row>
    <row r="128" spans="1:13" ht="11.25" customHeight="1">
      <c r="A128" s="315" t="s">
        <v>59</v>
      </c>
      <c r="B128" s="705">
        <f>SUM(B129:C131)</f>
        <v>0</v>
      </c>
      <c r="C128" s="706"/>
      <c r="D128" s="705">
        <f>SUM(D129:E131)</f>
        <v>0</v>
      </c>
      <c r="E128" s="706"/>
      <c r="F128" s="705">
        <f>SUM(F129:G131)</f>
        <v>0</v>
      </c>
      <c r="G128" s="706"/>
      <c r="H128" s="414">
        <f>IF($D128="",0,IF($D128=0,0,+F128/$D128))</f>
        <v>0</v>
      </c>
      <c r="I128" s="705">
        <f>SUM(I129:J131)</f>
        <v>0</v>
      </c>
      <c r="J128" s="706"/>
      <c r="K128" s="414">
        <f t="shared" si="14"/>
        <v>0</v>
      </c>
      <c r="L128" s="414">
        <f t="shared" si="15"/>
        <v>0</v>
      </c>
      <c r="M128" s="638"/>
    </row>
    <row r="129" spans="1:12" ht="11.25" customHeight="1">
      <c r="A129" s="316" t="s">
        <v>60</v>
      </c>
      <c r="B129" s="703"/>
      <c r="C129" s="704"/>
      <c r="D129" s="703"/>
      <c r="E129" s="704"/>
      <c r="F129" s="703"/>
      <c r="G129" s="704"/>
      <c r="H129" s="422">
        <f>IF($D129="",0,IF($D129=0,0,+F129/$D129))</f>
        <v>0</v>
      </c>
      <c r="I129" s="703"/>
      <c r="J129" s="704"/>
      <c r="K129" s="422">
        <f t="shared" si="14"/>
        <v>0</v>
      </c>
      <c r="L129" s="422">
        <f t="shared" si="15"/>
        <v>0</v>
      </c>
    </row>
    <row r="130" spans="1:12" ht="11.25" customHeight="1">
      <c r="A130" s="316" t="s">
        <v>61</v>
      </c>
      <c r="B130" s="703"/>
      <c r="C130" s="704"/>
      <c r="D130" s="703"/>
      <c r="E130" s="704"/>
      <c r="F130" s="703"/>
      <c r="G130" s="704"/>
      <c r="H130" s="422">
        <f t="shared" ref="H130:H161" si="16">IF(D130="",0,IF(D130=0,0,+F130/D130))</f>
        <v>0</v>
      </c>
      <c r="I130" s="703"/>
      <c r="J130" s="704"/>
      <c r="K130" s="422">
        <f t="shared" si="14"/>
        <v>0</v>
      </c>
      <c r="L130" s="422">
        <f t="shared" si="15"/>
        <v>0</v>
      </c>
    </row>
    <row r="131" spans="1:12" ht="11.25" customHeight="1">
      <c r="A131" s="316" t="s">
        <v>62</v>
      </c>
      <c r="B131" s="703"/>
      <c r="C131" s="704"/>
      <c r="D131" s="703"/>
      <c r="E131" s="704"/>
      <c r="F131" s="703"/>
      <c r="G131" s="704"/>
      <c r="H131" s="422">
        <f t="shared" si="16"/>
        <v>0</v>
      </c>
      <c r="I131" s="703"/>
      <c r="J131" s="704"/>
      <c r="K131" s="422">
        <f t="shared" si="14"/>
        <v>0</v>
      </c>
      <c r="L131" s="422">
        <f t="shared" si="15"/>
        <v>0</v>
      </c>
    </row>
    <row r="132" spans="1:12" ht="11.25" customHeight="1">
      <c r="A132" s="315" t="s">
        <v>63</v>
      </c>
      <c r="B132" s="705">
        <f>SUM(B133:C135)</f>
        <v>0</v>
      </c>
      <c r="C132" s="706"/>
      <c r="D132" s="705">
        <f>SUM(D133:E135)</f>
        <v>0</v>
      </c>
      <c r="E132" s="706"/>
      <c r="F132" s="705">
        <f>SUM(F133:G135)</f>
        <v>0</v>
      </c>
      <c r="G132" s="706"/>
      <c r="H132" s="414">
        <f t="shared" si="16"/>
        <v>0</v>
      </c>
      <c r="I132" s="705">
        <f>SUM(I133:J135)</f>
        <v>0</v>
      </c>
      <c r="J132" s="706"/>
      <c r="K132" s="414">
        <f t="shared" si="14"/>
        <v>0</v>
      </c>
      <c r="L132" s="414">
        <f t="shared" si="15"/>
        <v>0</v>
      </c>
    </row>
    <row r="133" spans="1:12" ht="11.25" customHeight="1">
      <c r="A133" s="316" t="s">
        <v>64</v>
      </c>
      <c r="B133" s="703"/>
      <c r="C133" s="704"/>
      <c r="D133" s="703"/>
      <c r="E133" s="704"/>
      <c r="F133" s="703"/>
      <c r="G133" s="704"/>
      <c r="H133" s="422">
        <f t="shared" si="16"/>
        <v>0</v>
      </c>
      <c r="I133" s="703"/>
      <c r="J133" s="704"/>
      <c r="K133" s="422">
        <f t="shared" si="14"/>
        <v>0</v>
      </c>
      <c r="L133" s="422">
        <f t="shared" si="15"/>
        <v>0</v>
      </c>
    </row>
    <row r="134" spans="1:12" ht="11.25" customHeight="1">
      <c r="A134" s="316" t="s">
        <v>65</v>
      </c>
      <c r="B134" s="703"/>
      <c r="C134" s="704"/>
      <c r="D134" s="703"/>
      <c r="E134" s="704"/>
      <c r="F134" s="703"/>
      <c r="G134" s="704"/>
      <c r="H134" s="422">
        <f t="shared" si="16"/>
        <v>0</v>
      </c>
      <c r="I134" s="703"/>
      <c r="J134" s="704"/>
      <c r="K134" s="422">
        <f t="shared" si="14"/>
        <v>0</v>
      </c>
      <c r="L134" s="422">
        <f t="shared" si="15"/>
        <v>0</v>
      </c>
    </row>
    <row r="135" spans="1:12" ht="11.25" customHeight="1">
      <c r="A135" s="316" t="s">
        <v>66</v>
      </c>
      <c r="B135" s="703"/>
      <c r="C135" s="704"/>
      <c r="D135" s="703"/>
      <c r="E135" s="704"/>
      <c r="F135" s="703"/>
      <c r="G135" s="704"/>
      <c r="H135" s="422">
        <f t="shared" si="16"/>
        <v>0</v>
      </c>
      <c r="I135" s="703"/>
      <c r="J135" s="704"/>
      <c r="K135" s="422">
        <f t="shared" si="14"/>
        <v>0</v>
      </c>
      <c r="L135" s="422">
        <f t="shared" si="15"/>
        <v>0</v>
      </c>
    </row>
    <row r="136" spans="1:12" ht="11.25" customHeight="1">
      <c r="A136" s="315" t="s">
        <v>67</v>
      </c>
      <c r="B136" s="705">
        <f>SUM(B137:C143)</f>
        <v>0</v>
      </c>
      <c r="C136" s="706"/>
      <c r="D136" s="705">
        <f>SUM(D137:E143)</f>
        <v>0</v>
      </c>
      <c r="E136" s="706"/>
      <c r="F136" s="705">
        <f>SUM(F137:G143)</f>
        <v>0</v>
      </c>
      <c r="G136" s="706"/>
      <c r="H136" s="414">
        <f t="shared" si="16"/>
        <v>0</v>
      </c>
      <c r="I136" s="705">
        <f>SUM(I137:J143)</f>
        <v>0</v>
      </c>
      <c r="J136" s="706"/>
      <c r="K136" s="414">
        <f t="shared" si="14"/>
        <v>0</v>
      </c>
      <c r="L136" s="414">
        <f t="shared" si="15"/>
        <v>0</v>
      </c>
    </row>
    <row r="137" spans="1:12" ht="11.25" customHeight="1">
      <c r="A137" s="316" t="s">
        <v>68</v>
      </c>
      <c r="B137" s="703"/>
      <c r="C137" s="704"/>
      <c r="D137" s="703"/>
      <c r="E137" s="704"/>
      <c r="F137" s="703"/>
      <c r="G137" s="704"/>
      <c r="H137" s="422">
        <f t="shared" si="16"/>
        <v>0</v>
      </c>
      <c r="I137" s="703"/>
      <c r="J137" s="704"/>
      <c r="K137" s="422">
        <f t="shared" si="14"/>
        <v>0</v>
      </c>
      <c r="L137" s="422">
        <f t="shared" si="15"/>
        <v>0</v>
      </c>
    </row>
    <row r="138" spans="1:12" ht="11.25" customHeight="1">
      <c r="A138" s="316" t="s">
        <v>69</v>
      </c>
      <c r="B138" s="703"/>
      <c r="C138" s="704"/>
      <c r="D138" s="703"/>
      <c r="E138" s="704"/>
      <c r="F138" s="703"/>
      <c r="G138" s="704"/>
      <c r="H138" s="422">
        <f t="shared" si="16"/>
        <v>0</v>
      </c>
      <c r="I138" s="703"/>
      <c r="J138" s="704"/>
      <c r="K138" s="422">
        <f t="shared" si="14"/>
        <v>0</v>
      </c>
      <c r="L138" s="422">
        <f t="shared" si="15"/>
        <v>0</v>
      </c>
    </row>
    <row r="139" spans="1:12" ht="11.25" customHeight="1">
      <c r="A139" s="316" t="s">
        <v>70</v>
      </c>
      <c r="B139" s="703"/>
      <c r="C139" s="704"/>
      <c r="D139" s="703"/>
      <c r="E139" s="704"/>
      <c r="F139" s="703"/>
      <c r="G139" s="704"/>
      <c r="H139" s="422">
        <f t="shared" si="16"/>
        <v>0</v>
      </c>
      <c r="I139" s="703"/>
      <c r="J139" s="704"/>
      <c r="K139" s="422">
        <f t="shared" si="14"/>
        <v>0</v>
      </c>
      <c r="L139" s="422">
        <f t="shared" si="15"/>
        <v>0</v>
      </c>
    </row>
    <row r="140" spans="1:12" ht="10.5" customHeight="1">
      <c r="A140" s="316" t="s">
        <v>71</v>
      </c>
      <c r="B140" s="703"/>
      <c r="C140" s="704"/>
      <c r="D140" s="703"/>
      <c r="E140" s="704"/>
      <c r="F140" s="703"/>
      <c r="G140" s="704"/>
      <c r="H140" s="422">
        <f t="shared" si="16"/>
        <v>0</v>
      </c>
      <c r="I140" s="703"/>
      <c r="J140" s="704"/>
      <c r="K140" s="422">
        <f t="shared" si="14"/>
        <v>0</v>
      </c>
      <c r="L140" s="422">
        <f t="shared" si="15"/>
        <v>0</v>
      </c>
    </row>
    <row r="141" spans="1:12" s="326" customFormat="1" ht="24" customHeight="1">
      <c r="A141" s="331" t="s">
        <v>72</v>
      </c>
      <c r="B141" s="736"/>
      <c r="C141" s="737"/>
      <c r="D141" s="736"/>
      <c r="E141" s="737"/>
      <c r="F141" s="736"/>
      <c r="G141" s="737"/>
      <c r="H141" s="399">
        <f t="shared" si="16"/>
        <v>0</v>
      </c>
      <c r="I141" s="736"/>
      <c r="J141" s="737"/>
      <c r="K141" s="399">
        <f t="shared" si="14"/>
        <v>0</v>
      </c>
      <c r="L141" s="399">
        <f t="shared" si="15"/>
        <v>0</v>
      </c>
    </row>
    <row r="142" spans="1:12" ht="11.25" customHeight="1">
      <c r="A142" s="331" t="s">
        <v>73</v>
      </c>
      <c r="B142" s="703"/>
      <c r="C142" s="704"/>
      <c r="D142" s="703"/>
      <c r="E142" s="704"/>
      <c r="F142" s="703"/>
      <c r="G142" s="704"/>
      <c r="H142" s="422">
        <f t="shared" si="16"/>
        <v>0</v>
      </c>
      <c r="I142" s="703"/>
      <c r="J142" s="704"/>
      <c r="K142" s="422">
        <f t="shared" si="14"/>
        <v>0</v>
      </c>
      <c r="L142" s="422">
        <f t="shared" si="15"/>
        <v>0</v>
      </c>
    </row>
    <row r="143" spans="1:12" ht="11.25" customHeight="1">
      <c r="A143" s="316" t="s">
        <v>74</v>
      </c>
      <c r="B143" s="703"/>
      <c r="C143" s="704"/>
      <c r="D143" s="703"/>
      <c r="E143" s="704"/>
      <c r="F143" s="703"/>
      <c r="G143" s="704"/>
      <c r="H143" s="422">
        <f t="shared" si="16"/>
        <v>0</v>
      </c>
      <c r="I143" s="703"/>
      <c r="J143" s="704"/>
      <c r="K143" s="422">
        <f t="shared" si="14"/>
        <v>0</v>
      </c>
      <c r="L143" s="422">
        <f t="shared" si="15"/>
        <v>0</v>
      </c>
    </row>
    <row r="144" spans="1:12" ht="11.25" customHeight="1">
      <c r="A144" s="315" t="s">
        <v>75</v>
      </c>
      <c r="B144" s="705">
        <f>SUM(B145:C147)</f>
        <v>0</v>
      </c>
      <c r="C144" s="706"/>
      <c r="D144" s="705">
        <f>SUM(D145:E147)</f>
        <v>0</v>
      </c>
      <c r="E144" s="706"/>
      <c r="F144" s="705">
        <f>SUM(F145:G147)</f>
        <v>0</v>
      </c>
      <c r="G144" s="706"/>
      <c r="H144" s="414">
        <f t="shared" si="16"/>
        <v>0</v>
      </c>
      <c r="I144" s="705">
        <f>SUM(I145:J147)</f>
        <v>0</v>
      </c>
      <c r="J144" s="706"/>
      <c r="K144" s="414">
        <f t="shared" si="14"/>
        <v>0</v>
      </c>
      <c r="L144" s="414">
        <f t="shared" si="15"/>
        <v>0</v>
      </c>
    </row>
    <row r="145" spans="1:12" ht="11.25" customHeight="1">
      <c r="A145" s="316" t="s">
        <v>76</v>
      </c>
      <c r="B145" s="703"/>
      <c r="C145" s="704"/>
      <c r="D145" s="703"/>
      <c r="E145" s="704"/>
      <c r="F145" s="703"/>
      <c r="G145" s="704"/>
      <c r="H145" s="422">
        <f t="shared" si="16"/>
        <v>0</v>
      </c>
      <c r="I145" s="703"/>
      <c r="J145" s="704"/>
      <c r="K145" s="422">
        <f t="shared" si="14"/>
        <v>0</v>
      </c>
      <c r="L145" s="422">
        <f t="shared" si="15"/>
        <v>0</v>
      </c>
    </row>
    <row r="146" spans="1:12" ht="11.25" customHeight="1">
      <c r="A146" s="316" t="s">
        <v>77</v>
      </c>
      <c r="B146" s="703"/>
      <c r="C146" s="704"/>
      <c r="D146" s="703"/>
      <c r="E146" s="704"/>
      <c r="F146" s="703"/>
      <c r="G146" s="704"/>
      <c r="H146" s="422">
        <f t="shared" si="16"/>
        <v>0</v>
      </c>
      <c r="I146" s="703"/>
      <c r="J146" s="704"/>
      <c r="K146" s="422">
        <f t="shared" si="14"/>
        <v>0</v>
      </c>
      <c r="L146" s="422">
        <f t="shared" si="15"/>
        <v>0</v>
      </c>
    </row>
    <row r="147" spans="1:12" ht="11.25" customHeight="1">
      <c r="A147" s="316" t="s">
        <v>78</v>
      </c>
      <c r="B147" s="703"/>
      <c r="C147" s="704"/>
      <c r="D147" s="703"/>
      <c r="E147" s="704"/>
      <c r="F147" s="703"/>
      <c r="G147" s="704"/>
      <c r="H147" s="422">
        <f t="shared" si="16"/>
        <v>0</v>
      </c>
      <c r="I147" s="703"/>
      <c r="J147" s="704"/>
      <c r="K147" s="422">
        <f t="shared" si="14"/>
        <v>0</v>
      </c>
      <c r="L147" s="422">
        <f t="shared" si="15"/>
        <v>0</v>
      </c>
    </row>
    <row r="148" spans="1:12" ht="11.25" customHeight="1">
      <c r="A148" s="315" t="s">
        <v>79</v>
      </c>
      <c r="B148" s="705">
        <f>SUM(B149:C152)</f>
        <v>0</v>
      </c>
      <c r="C148" s="706"/>
      <c r="D148" s="705">
        <f>SUM(D149:E152)</f>
        <v>0</v>
      </c>
      <c r="E148" s="706"/>
      <c r="F148" s="705">
        <f>SUM(F149:G152)</f>
        <v>0</v>
      </c>
      <c r="G148" s="706"/>
      <c r="H148" s="414">
        <f t="shared" si="16"/>
        <v>0</v>
      </c>
      <c r="I148" s="705">
        <f>SUM(I149:J152)</f>
        <v>0</v>
      </c>
      <c r="J148" s="706"/>
      <c r="K148" s="414">
        <f t="shared" si="14"/>
        <v>0</v>
      </c>
      <c r="L148" s="414">
        <f t="shared" si="15"/>
        <v>0</v>
      </c>
    </row>
    <row r="149" spans="1:12" ht="11.25" customHeight="1">
      <c r="A149" s="316" t="s">
        <v>80</v>
      </c>
      <c r="B149" s="703"/>
      <c r="C149" s="704"/>
      <c r="D149" s="703"/>
      <c r="E149" s="704"/>
      <c r="F149" s="703"/>
      <c r="G149" s="704"/>
      <c r="H149" s="422">
        <f t="shared" si="16"/>
        <v>0</v>
      </c>
      <c r="I149" s="703"/>
      <c r="J149" s="704"/>
      <c r="K149" s="422">
        <f t="shared" si="14"/>
        <v>0</v>
      </c>
      <c r="L149" s="422">
        <f t="shared" si="15"/>
        <v>0</v>
      </c>
    </row>
    <row r="150" spans="1:12" ht="11.25" customHeight="1">
      <c r="A150" s="316" t="s">
        <v>81</v>
      </c>
      <c r="B150" s="703"/>
      <c r="C150" s="704"/>
      <c r="D150" s="703"/>
      <c r="E150" s="704"/>
      <c r="F150" s="703"/>
      <c r="G150" s="704"/>
      <c r="H150" s="422">
        <f t="shared" si="16"/>
        <v>0</v>
      </c>
      <c r="I150" s="703"/>
      <c r="J150" s="704"/>
      <c r="K150" s="422">
        <f t="shared" si="14"/>
        <v>0</v>
      </c>
      <c r="L150" s="422">
        <f t="shared" si="15"/>
        <v>0</v>
      </c>
    </row>
    <row r="151" spans="1:12" ht="11.25" customHeight="1">
      <c r="A151" s="316" t="s">
        <v>82</v>
      </c>
      <c r="B151" s="703"/>
      <c r="C151" s="704"/>
      <c r="D151" s="703"/>
      <c r="E151" s="704"/>
      <c r="F151" s="703"/>
      <c r="G151" s="704"/>
      <c r="H151" s="422">
        <f t="shared" si="16"/>
        <v>0</v>
      </c>
      <c r="I151" s="703"/>
      <c r="J151" s="704"/>
      <c r="K151" s="422">
        <f t="shared" si="14"/>
        <v>0</v>
      </c>
      <c r="L151" s="422">
        <f t="shared" si="15"/>
        <v>0</v>
      </c>
    </row>
    <row r="152" spans="1:12" ht="11.25" customHeight="1">
      <c r="A152" s="316" t="s">
        <v>169</v>
      </c>
      <c r="B152" s="703"/>
      <c r="C152" s="704"/>
      <c r="D152" s="703"/>
      <c r="E152" s="704"/>
      <c r="F152" s="703"/>
      <c r="G152" s="704"/>
      <c r="H152" s="422">
        <f t="shared" si="16"/>
        <v>0</v>
      </c>
      <c r="I152" s="703"/>
      <c r="J152" s="704"/>
      <c r="K152" s="422">
        <f t="shared" si="14"/>
        <v>0</v>
      </c>
      <c r="L152" s="422">
        <f t="shared" si="15"/>
        <v>0</v>
      </c>
    </row>
    <row r="153" spans="1:12" ht="11.25" customHeight="1">
      <c r="A153" s="315" t="s">
        <v>84</v>
      </c>
      <c r="B153" s="703"/>
      <c r="C153" s="704"/>
      <c r="D153" s="703"/>
      <c r="E153" s="704"/>
      <c r="F153" s="703"/>
      <c r="G153" s="704"/>
      <c r="H153" s="414">
        <f t="shared" si="16"/>
        <v>0</v>
      </c>
      <c r="I153" s="703"/>
      <c r="J153" s="704"/>
      <c r="K153" s="414">
        <f t="shared" si="14"/>
        <v>0</v>
      </c>
      <c r="L153" s="414">
        <f t="shared" si="15"/>
        <v>0</v>
      </c>
    </row>
    <row r="154" spans="1:12" ht="11.25" customHeight="1">
      <c r="A154" s="315" t="s">
        <v>85</v>
      </c>
      <c r="B154" s="705">
        <f>SUM(B155:C160)</f>
        <v>0</v>
      </c>
      <c r="C154" s="706"/>
      <c r="D154" s="705">
        <f>SUM(D155:E160)</f>
        <v>0</v>
      </c>
      <c r="E154" s="706"/>
      <c r="F154" s="705">
        <f>SUM(F155:G160)</f>
        <v>0</v>
      </c>
      <c r="G154" s="706"/>
      <c r="H154" s="414">
        <f t="shared" si="16"/>
        <v>0</v>
      </c>
      <c r="I154" s="705">
        <f>SUM(I155:J160)</f>
        <v>0</v>
      </c>
      <c r="J154" s="706"/>
      <c r="K154" s="414">
        <f t="shared" si="14"/>
        <v>0</v>
      </c>
      <c r="L154" s="414">
        <f t="shared" si="15"/>
        <v>0</v>
      </c>
    </row>
    <row r="155" spans="1:12" ht="11.25" customHeight="1">
      <c r="A155" s="316" t="s">
        <v>86</v>
      </c>
      <c r="B155" s="703"/>
      <c r="C155" s="704"/>
      <c r="D155" s="703"/>
      <c r="E155" s="704"/>
      <c r="F155" s="703"/>
      <c r="G155" s="704"/>
      <c r="H155" s="422">
        <f t="shared" si="16"/>
        <v>0</v>
      </c>
      <c r="I155" s="703"/>
      <c r="J155" s="704"/>
      <c r="K155" s="422">
        <f t="shared" si="14"/>
        <v>0</v>
      </c>
      <c r="L155" s="422">
        <f t="shared" si="15"/>
        <v>0</v>
      </c>
    </row>
    <row r="156" spans="1:12" ht="11.25" customHeight="1">
      <c r="A156" s="316" t="s">
        <v>87</v>
      </c>
      <c r="B156" s="703"/>
      <c r="C156" s="704"/>
      <c r="D156" s="703"/>
      <c r="E156" s="704"/>
      <c r="F156" s="703"/>
      <c r="G156" s="704"/>
      <c r="H156" s="422">
        <f t="shared" si="16"/>
        <v>0</v>
      </c>
      <c r="I156" s="703"/>
      <c r="J156" s="704"/>
      <c r="K156" s="422">
        <f t="shared" si="14"/>
        <v>0</v>
      </c>
      <c r="L156" s="422">
        <f t="shared" si="15"/>
        <v>0</v>
      </c>
    </row>
    <row r="157" spans="1:12" ht="11.25" customHeight="1">
      <c r="A157" s="316" t="s">
        <v>88</v>
      </c>
      <c r="B157" s="703"/>
      <c r="C157" s="704"/>
      <c r="D157" s="703"/>
      <c r="E157" s="704"/>
      <c r="F157" s="703"/>
      <c r="G157" s="704"/>
      <c r="H157" s="422">
        <f t="shared" si="16"/>
        <v>0</v>
      </c>
      <c r="I157" s="703"/>
      <c r="J157" s="704"/>
      <c r="K157" s="422">
        <f t="shared" si="14"/>
        <v>0</v>
      </c>
      <c r="L157" s="422">
        <f t="shared" si="15"/>
        <v>0</v>
      </c>
    </row>
    <row r="158" spans="1:12" ht="11.25" customHeight="1">
      <c r="A158" s="316" t="s">
        <v>89</v>
      </c>
      <c r="B158" s="703"/>
      <c r="C158" s="704"/>
      <c r="D158" s="703"/>
      <c r="E158" s="704"/>
      <c r="F158" s="703"/>
      <c r="G158" s="704"/>
      <c r="H158" s="422">
        <f t="shared" si="16"/>
        <v>0</v>
      </c>
      <c r="I158" s="703"/>
      <c r="J158" s="704"/>
      <c r="K158" s="422">
        <f t="shared" ref="K158:K185" si="17">IF($D158="",0,IF($D158=0,0,+I158/$D158))</f>
        <v>0</v>
      </c>
      <c r="L158" s="422">
        <f t="shared" ref="L158:L188" si="18">+D158-I158</f>
        <v>0</v>
      </c>
    </row>
    <row r="159" spans="1:12" ht="11.25" customHeight="1">
      <c r="A159" s="316" t="s">
        <v>90</v>
      </c>
      <c r="B159" s="703"/>
      <c r="C159" s="704"/>
      <c r="D159" s="703"/>
      <c r="E159" s="704"/>
      <c r="F159" s="703"/>
      <c r="G159" s="704"/>
      <c r="H159" s="422">
        <f t="shared" si="16"/>
        <v>0</v>
      </c>
      <c r="I159" s="703"/>
      <c r="J159" s="704"/>
      <c r="K159" s="422">
        <f t="shared" si="17"/>
        <v>0</v>
      </c>
      <c r="L159" s="422">
        <f t="shared" si="18"/>
        <v>0</v>
      </c>
    </row>
    <row r="160" spans="1:12" ht="11.25" customHeight="1">
      <c r="A160" s="638" t="s">
        <v>91</v>
      </c>
      <c r="B160" s="703"/>
      <c r="C160" s="704"/>
      <c r="D160" s="703"/>
      <c r="E160" s="704"/>
      <c r="F160" s="703"/>
      <c r="G160" s="704"/>
      <c r="H160" s="422">
        <f t="shared" si="16"/>
        <v>0</v>
      </c>
      <c r="I160" s="703"/>
      <c r="J160" s="704"/>
      <c r="K160" s="422">
        <f t="shared" si="17"/>
        <v>0</v>
      </c>
      <c r="L160" s="422">
        <f t="shared" si="18"/>
        <v>0</v>
      </c>
    </row>
    <row r="161" spans="1:12" ht="11.25" customHeight="1">
      <c r="A161" s="315" t="s">
        <v>92</v>
      </c>
      <c r="B161" s="705">
        <f>SUM(B162:C166)</f>
        <v>0</v>
      </c>
      <c r="C161" s="706"/>
      <c r="D161" s="705">
        <f>SUM(D162:E166)</f>
        <v>0</v>
      </c>
      <c r="E161" s="706"/>
      <c r="F161" s="705">
        <f>SUM(F162:G166)</f>
        <v>0</v>
      </c>
      <c r="G161" s="706"/>
      <c r="H161" s="414">
        <f t="shared" si="16"/>
        <v>0</v>
      </c>
      <c r="I161" s="705">
        <f>SUM(I162:J166)</f>
        <v>0</v>
      </c>
      <c r="J161" s="706"/>
      <c r="K161" s="414">
        <f t="shared" si="17"/>
        <v>0</v>
      </c>
      <c r="L161" s="414">
        <f t="shared" si="18"/>
        <v>0</v>
      </c>
    </row>
    <row r="162" spans="1:12" ht="11.25" customHeight="1">
      <c r="A162" s="316" t="s">
        <v>93</v>
      </c>
      <c r="B162" s="703"/>
      <c r="C162" s="704"/>
      <c r="D162" s="703"/>
      <c r="E162" s="704"/>
      <c r="F162" s="703"/>
      <c r="G162" s="704"/>
      <c r="H162" s="422">
        <f t="shared" ref="H162:H188" si="19">IF(D162="",0,IF(D162=0,0,+F162/D162))</f>
        <v>0</v>
      </c>
      <c r="I162" s="703"/>
      <c r="J162" s="704"/>
      <c r="K162" s="422">
        <f t="shared" si="17"/>
        <v>0</v>
      </c>
      <c r="L162" s="422">
        <f t="shared" si="18"/>
        <v>0</v>
      </c>
    </row>
    <row r="163" spans="1:12" ht="11.25" customHeight="1">
      <c r="A163" s="316" t="s">
        <v>94</v>
      </c>
      <c r="B163" s="703"/>
      <c r="C163" s="704"/>
      <c r="D163" s="703"/>
      <c r="E163" s="704"/>
      <c r="F163" s="703"/>
      <c r="G163" s="704"/>
      <c r="H163" s="422">
        <f t="shared" si="19"/>
        <v>0</v>
      </c>
      <c r="I163" s="703"/>
      <c r="J163" s="704"/>
      <c r="K163" s="422">
        <f t="shared" si="17"/>
        <v>0</v>
      </c>
      <c r="L163" s="422">
        <f t="shared" si="18"/>
        <v>0</v>
      </c>
    </row>
    <row r="164" spans="1:12" ht="11.25" customHeight="1">
      <c r="A164" s="316" t="s">
        <v>95</v>
      </c>
      <c r="B164" s="703"/>
      <c r="C164" s="704"/>
      <c r="D164" s="703"/>
      <c r="E164" s="704"/>
      <c r="F164" s="703"/>
      <c r="G164" s="704"/>
      <c r="H164" s="422">
        <f t="shared" si="19"/>
        <v>0</v>
      </c>
      <c r="I164" s="703"/>
      <c r="J164" s="704"/>
      <c r="K164" s="422">
        <f t="shared" si="17"/>
        <v>0</v>
      </c>
      <c r="L164" s="422">
        <f t="shared" si="18"/>
        <v>0</v>
      </c>
    </row>
    <row r="165" spans="1:12" ht="24" customHeight="1">
      <c r="A165" s="331" t="s">
        <v>96</v>
      </c>
      <c r="B165" s="736"/>
      <c r="C165" s="737"/>
      <c r="D165" s="736"/>
      <c r="E165" s="737"/>
      <c r="F165" s="736"/>
      <c r="G165" s="737"/>
      <c r="H165" s="399">
        <f t="shared" si="19"/>
        <v>0</v>
      </c>
      <c r="I165" s="736"/>
      <c r="J165" s="737"/>
      <c r="K165" s="399">
        <f t="shared" si="17"/>
        <v>0</v>
      </c>
      <c r="L165" s="399">
        <f t="shared" si="18"/>
        <v>0</v>
      </c>
    </row>
    <row r="166" spans="1:12" ht="11.25" customHeight="1">
      <c r="A166" s="638" t="s">
        <v>97</v>
      </c>
      <c r="B166" s="703"/>
      <c r="C166" s="704"/>
      <c r="D166" s="703"/>
      <c r="E166" s="704"/>
      <c r="F166" s="703"/>
      <c r="G166" s="704"/>
      <c r="H166" s="422">
        <f t="shared" si="19"/>
        <v>0</v>
      </c>
      <c r="I166" s="703"/>
      <c r="J166" s="704"/>
      <c r="K166" s="422">
        <f t="shared" si="17"/>
        <v>0</v>
      </c>
      <c r="L166" s="422">
        <f t="shared" si="18"/>
        <v>0</v>
      </c>
    </row>
    <row r="167" spans="1:12" ht="11.25" customHeight="1">
      <c r="A167" s="329" t="s">
        <v>98</v>
      </c>
      <c r="B167" s="734">
        <f>+B168+B171+B174+B175+B183</f>
        <v>0</v>
      </c>
      <c r="C167" s="735"/>
      <c r="D167" s="734">
        <f>+D168+D171+D174+D175+D183</f>
        <v>0</v>
      </c>
      <c r="E167" s="735"/>
      <c r="F167" s="734">
        <f>+F168+F171+F174+F175+F183</f>
        <v>0</v>
      </c>
      <c r="G167" s="735"/>
      <c r="H167" s="424">
        <f t="shared" si="19"/>
        <v>0</v>
      </c>
      <c r="I167" s="734">
        <f>+I168+I171+I174+I175+I183</f>
        <v>0</v>
      </c>
      <c r="J167" s="735"/>
      <c r="K167" s="424">
        <f t="shared" si="17"/>
        <v>0</v>
      </c>
      <c r="L167" s="413">
        <f t="shared" si="18"/>
        <v>0</v>
      </c>
    </row>
    <row r="168" spans="1:12" ht="11.25" customHeight="1">
      <c r="A168" s="315" t="s">
        <v>99</v>
      </c>
      <c r="B168" s="705">
        <f>SUM(B169:C170)</f>
        <v>0</v>
      </c>
      <c r="C168" s="706"/>
      <c r="D168" s="705">
        <f>SUM(D169:E170)</f>
        <v>0</v>
      </c>
      <c r="E168" s="706"/>
      <c r="F168" s="705">
        <f>SUM(F169:G170)</f>
        <v>0</v>
      </c>
      <c r="G168" s="706"/>
      <c r="H168" s="414">
        <f t="shared" si="19"/>
        <v>0</v>
      </c>
      <c r="I168" s="705">
        <f>SUM(I169:J170)</f>
        <v>0</v>
      </c>
      <c r="J168" s="706"/>
      <c r="K168" s="414">
        <f t="shared" si="17"/>
        <v>0</v>
      </c>
      <c r="L168" s="414">
        <f t="shared" si="18"/>
        <v>0</v>
      </c>
    </row>
    <row r="169" spans="1:12" ht="11.25" customHeight="1">
      <c r="A169" s="316" t="s">
        <v>100</v>
      </c>
      <c r="B169" s="703"/>
      <c r="C169" s="704"/>
      <c r="D169" s="703"/>
      <c r="E169" s="704"/>
      <c r="F169" s="703"/>
      <c r="G169" s="704"/>
      <c r="H169" s="422">
        <f t="shared" si="19"/>
        <v>0</v>
      </c>
      <c r="I169" s="703"/>
      <c r="J169" s="704"/>
      <c r="K169" s="422">
        <f t="shared" si="17"/>
        <v>0</v>
      </c>
      <c r="L169" s="422">
        <f t="shared" si="18"/>
        <v>0</v>
      </c>
    </row>
    <row r="170" spans="1:12" ht="11.25" customHeight="1">
      <c r="A170" s="316" t="s">
        <v>101</v>
      </c>
      <c r="B170" s="703"/>
      <c r="C170" s="704"/>
      <c r="D170" s="703"/>
      <c r="E170" s="704"/>
      <c r="F170" s="703"/>
      <c r="G170" s="704"/>
      <c r="H170" s="422">
        <f t="shared" si="19"/>
        <v>0</v>
      </c>
      <c r="I170" s="703"/>
      <c r="J170" s="704"/>
      <c r="K170" s="422">
        <f t="shared" si="17"/>
        <v>0</v>
      </c>
      <c r="L170" s="422">
        <f t="shared" si="18"/>
        <v>0</v>
      </c>
    </row>
    <row r="171" spans="1:12" ht="11.25" customHeight="1">
      <c r="A171" s="315" t="s">
        <v>102</v>
      </c>
      <c r="B171" s="705">
        <f>SUM(B172:C173)</f>
        <v>0</v>
      </c>
      <c r="C171" s="706"/>
      <c r="D171" s="705">
        <f>SUM(D172:E173)</f>
        <v>0</v>
      </c>
      <c r="E171" s="706"/>
      <c r="F171" s="705">
        <f>SUM(F172:G173)</f>
        <v>0</v>
      </c>
      <c r="G171" s="706"/>
      <c r="H171" s="414">
        <f t="shared" si="19"/>
        <v>0</v>
      </c>
      <c r="I171" s="705">
        <f>SUM(I172:J173)</f>
        <v>0</v>
      </c>
      <c r="J171" s="706"/>
      <c r="K171" s="414">
        <f t="shared" si="17"/>
        <v>0</v>
      </c>
      <c r="L171" s="414">
        <f t="shared" si="18"/>
        <v>0</v>
      </c>
    </row>
    <row r="172" spans="1:12" ht="11.25" customHeight="1">
      <c r="A172" s="316" t="s">
        <v>103</v>
      </c>
      <c r="B172" s="703"/>
      <c r="C172" s="704"/>
      <c r="D172" s="703"/>
      <c r="E172" s="704"/>
      <c r="F172" s="703"/>
      <c r="G172" s="704"/>
      <c r="H172" s="422">
        <f t="shared" si="19"/>
        <v>0</v>
      </c>
      <c r="I172" s="703"/>
      <c r="J172" s="704"/>
      <c r="K172" s="422">
        <f t="shared" si="17"/>
        <v>0</v>
      </c>
      <c r="L172" s="422">
        <f t="shared" si="18"/>
        <v>0</v>
      </c>
    </row>
    <row r="173" spans="1:12" ht="11.25" customHeight="1">
      <c r="A173" s="316" t="s">
        <v>104</v>
      </c>
      <c r="B173" s="703"/>
      <c r="C173" s="704"/>
      <c r="D173" s="703"/>
      <c r="E173" s="704"/>
      <c r="F173" s="703"/>
      <c r="G173" s="704"/>
      <c r="H173" s="422">
        <f t="shared" si="19"/>
        <v>0</v>
      </c>
      <c r="I173" s="703"/>
      <c r="J173" s="704"/>
      <c r="K173" s="422">
        <f t="shared" si="17"/>
        <v>0</v>
      </c>
      <c r="L173" s="422">
        <f t="shared" si="18"/>
        <v>0</v>
      </c>
    </row>
    <row r="174" spans="1:12" ht="11.25" customHeight="1">
      <c r="A174" s="315" t="s">
        <v>105</v>
      </c>
      <c r="B174" s="705"/>
      <c r="C174" s="706"/>
      <c r="D174" s="705"/>
      <c r="E174" s="706"/>
      <c r="F174" s="705"/>
      <c r="G174" s="706"/>
      <c r="H174" s="414">
        <f t="shared" si="19"/>
        <v>0</v>
      </c>
      <c r="I174" s="705"/>
      <c r="J174" s="706"/>
      <c r="K174" s="414">
        <f t="shared" si="17"/>
        <v>0</v>
      </c>
      <c r="L174" s="414">
        <f t="shared" si="18"/>
        <v>0</v>
      </c>
    </row>
    <row r="175" spans="1:12" ht="11.25" customHeight="1">
      <c r="A175" s="315" t="s">
        <v>106</v>
      </c>
      <c r="B175" s="705">
        <f>SUM(B176:C182)</f>
        <v>0</v>
      </c>
      <c r="C175" s="706"/>
      <c r="D175" s="705">
        <f>SUM(D176:E182)</f>
        <v>0</v>
      </c>
      <c r="E175" s="706"/>
      <c r="F175" s="705">
        <f>SUM(F176:G182)</f>
        <v>0</v>
      </c>
      <c r="G175" s="706"/>
      <c r="H175" s="414">
        <f t="shared" si="19"/>
        <v>0</v>
      </c>
      <c r="I175" s="705">
        <f>SUM(I176:J182)</f>
        <v>0</v>
      </c>
      <c r="J175" s="706"/>
      <c r="K175" s="414">
        <f t="shared" si="17"/>
        <v>0</v>
      </c>
      <c r="L175" s="414">
        <f t="shared" si="18"/>
        <v>0</v>
      </c>
    </row>
    <row r="176" spans="1:12" ht="11.25" customHeight="1">
      <c r="A176" s="316" t="s">
        <v>86</v>
      </c>
      <c r="B176" s="703"/>
      <c r="C176" s="704"/>
      <c r="D176" s="703"/>
      <c r="E176" s="704"/>
      <c r="F176" s="703"/>
      <c r="G176" s="704"/>
      <c r="H176" s="422">
        <f t="shared" si="19"/>
        <v>0</v>
      </c>
      <c r="I176" s="703"/>
      <c r="J176" s="704"/>
      <c r="K176" s="422">
        <f t="shared" si="17"/>
        <v>0</v>
      </c>
      <c r="L176" s="422">
        <f t="shared" si="18"/>
        <v>0</v>
      </c>
    </row>
    <row r="177" spans="1:12" ht="11.25" customHeight="1">
      <c r="A177" s="316" t="s">
        <v>87</v>
      </c>
      <c r="B177" s="703"/>
      <c r="C177" s="704"/>
      <c r="D177" s="703"/>
      <c r="E177" s="704"/>
      <c r="F177" s="703"/>
      <c r="G177" s="704"/>
      <c r="H177" s="422">
        <f t="shared" si="19"/>
        <v>0</v>
      </c>
      <c r="I177" s="703"/>
      <c r="J177" s="704"/>
      <c r="K177" s="422">
        <f t="shared" si="17"/>
        <v>0</v>
      </c>
      <c r="L177" s="422">
        <f t="shared" si="18"/>
        <v>0</v>
      </c>
    </row>
    <row r="178" spans="1:12" ht="11.25" customHeight="1">
      <c r="A178" s="316" t="s">
        <v>88</v>
      </c>
      <c r="B178" s="703"/>
      <c r="C178" s="704"/>
      <c r="D178" s="703"/>
      <c r="E178" s="704"/>
      <c r="F178" s="703"/>
      <c r="G178" s="704"/>
      <c r="H178" s="422">
        <f t="shared" si="19"/>
        <v>0</v>
      </c>
      <c r="I178" s="703"/>
      <c r="J178" s="704"/>
      <c r="K178" s="422">
        <f t="shared" si="17"/>
        <v>0</v>
      </c>
      <c r="L178" s="422">
        <f t="shared" si="18"/>
        <v>0</v>
      </c>
    </row>
    <row r="179" spans="1:12" ht="11.25" customHeight="1">
      <c r="A179" s="316" t="s">
        <v>89</v>
      </c>
      <c r="B179" s="703"/>
      <c r="C179" s="704"/>
      <c r="D179" s="703"/>
      <c r="E179" s="704"/>
      <c r="F179" s="703"/>
      <c r="G179" s="704"/>
      <c r="H179" s="422">
        <f t="shared" si="19"/>
        <v>0</v>
      </c>
      <c r="I179" s="703"/>
      <c r="J179" s="704"/>
      <c r="K179" s="422">
        <f t="shared" si="17"/>
        <v>0</v>
      </c>
      <c r="L179" s="422">
        <f t="shared" si="18"/>
        <v>0</v>
      </c>
    </row>
    <row r="180" spans="1:12" ht="11.25" customHeight="1">
      <c r="A180" s="333" t="s">
        <v>107</v>
      </c>
      <c r="B180" s="703"/>
      <c r="C180" s="704"/>
      <c r="D180" s="703"/>
      <c r="E180" s="704"/>
      <c r="F180" s="703"/>
      <c r="G180" s="704"/>
      <c r="H180" s="422">
        <f t="shared" si="19"/>
        <v>0</v>
      </c>
      <c r="I180" s="703"/>
      <c r="J180" s="704"/>
      <c r="K180" s="422">
        <f t="shared" si="17"/>
        <v>0</v>
      </c>
      <c r="L180" s="422">
        <f t="shared" si="18"/>
        <v>0</v>
      </c>
    </row>
    <row r="181" spans="1:12" ht="11.25" customHeight="1">
      <c r="A181" s="333" t="s">
        <v>90</v>
      </c>
      <c r="B181" s="703"/>
      <c r="C181" s="704"/>
      <c r="D181" s="703"/>
      <c r="E181" s="704"/>
      <c r="F181" s="703"/>
      <c r="G181" s="704"/>
      <c r="H181" s="422">
        <f t="shared" si="19"/>
        <v>0</v>
      </c>
      <c r="I181" s="703"/>
      <c r="J181" s="704"/>
      <c r="K181" s="422">
        <f t="shared" si="17"/>
        <v>0</v>
      </c>
      <c r="L181" s="422">
        <f t="shared" si="18"/>
        <v>0</v>
      </c>
    </row>
    <row r="182" spans="1:12" ht="11.25" customHeight="1">
      <c r="A182" s="333" t="s">
        <v>91</v>
      </c>
      <c r="B182" s="703"/>
      <c r="C182" s="704"/>
      <c r="D182" s="703"/>
      <c r="E182" s="704"/>
      <c r="F182" s="703"/>
      <c r="G182" s="704"/>
      <c r="H182" s="422">
        <f t="shared" si="19"/>
        <v>0</v>
      </c>
      <c r="I182" s="703"/>
      <c r="J182" s="704"/>
      <c r="K182" s="422">
        <f t="shared" si="17"/>
        <v>0</v>
      </c>
      <c r="L182" s="422">
        <f t="shared" si="18"/>
        <v>0</v>
      </c>
    </row>
    <row r="183" spans="1:12" ht="11.25" customHeight="1">
      <c r="A183" s="315" t="s">
        <v>108</v>
      </c>
      <c r="B183" s="705">
        <f>SUM(B184:C188)</f>
        <v>0</v>
      </c>
      <c r="C183" s="706"/>
      <c r="D183" s="705">
        <f>SUM(D184:E188)</f>
        <v>0</v>
      </c>
      <c r="E183" s="706"/>
      <c r="F183" s="705">
        <f>SUM(F184:G188)</f>
        <v>0</v>
      </c>
      <c r="G183" s="706"/>
      <c r="H183" s="414">
        <f t="shared" si="19"/>
        <v>0</v>
      </c>
      <c r="I183" s="705">
        <f>SUM(I184:J188)</f>
        <v>0</v>
      </c>
      <c r="J183" s="706"/>
      <c r="K183" s="414">
        <f t="shared" si="17"/>
        <v>0</v>
      </c>
      <c r="L183" s="414">
        <f t="shared" si="18"/>
        <v>0</v>
      </c>
    </row>
    <row r="184" spans="1:12" ht="11.25" customHeight="1">
      <c r="A184" s="316" t="s">
        <v>109</v>
      </c>
      <c r="B184" s="703"/>
      <c r="C184" s="704"/>
      <c r="D184" s="703"/>
      <c r="E184" s="704"/>
      <c r="F184" s="703"/>
      <c r="G184" s="704"/>
      <c r="H184" s="422">
        <f t="shared" si="19"/>
        <v>0</v>
      </c>
      <c r="I184" s="703"/>
      <c r="J184" s="704"/>
      <c r="K184" s="422">
        <f t="shared" si="17"/>
        <v>0</v>
      </c>
      <c r="L184" s="422">
        <f t="shared" si="18"/>
        <v>0</v>
      </c>
    </row>
    <row r="185" spans="1:12" ht="11.25" customHeight="1">
      <c r="A185" s="333" t="s">
        <v>170</v>
      </c>
      <c r="B185" s="703"/>
      <c r="C185" s="704"/>
      <c r="D185" s="703"/>
      <c r="E185" s="704"/>
      <c r="F185" s="703"/>
      <c r="G185" s="704"/>
      <c r="H185" s="422">
        <f t="shared" si="19"/>
        <v>0</v>
      </c>
      <c r="I185" s="703"/>
      <c r="J185" s="704"/>
      <c r="K185" s="422">
        <f t="shared" si="17"/>
        <v>0</v>
      </c>
      <c r="L185" s="422">
        <f t="shared" si="18"/>
        <v>0</v>
      </c>
    </row>
    <row r="186" spans="1:12" ht="25.5" customHeight="1">
      <c r="A186" s="333" t="s">
        <v>111</v>
      </c>
      <c r="B186" s="603"/>
      <c r="C186" s="604"/>
      <c r="D186" s="603"/>
      <c r="E186" s="604"/>
      <c r="F186" s="603"/>
      <c r="G186" s="604"/>
      <c r="H186" s="422">
        <f t="shared" si="19"/>
        <v>0</v>
      </c>
      <c r="I186" s="603"/>
      <c r="J186" s="604"/>
      <c r="K186" s="422">
        <f>IF(D186="",0,IF(D186=0,0,I186/D186))</f>
        <v>0</v>
      </c>
      <c r="L186" s="422">
        <f t="shared" si="18"/>
        <v>0</v>
      </c>
    </row>
    <row r="187" spans="1:12" ht="25.5" customHeight="1">
      <c r="A187" s="333" t="s">
        <v>112</v>
      </c>
      <c r="B187" s="603"/>
      <c r="C187" s="604"/>
      <c r="D187" s="603"/>
      <c r="E187" s="604"/>
      <c r="F187" s="603"/>
      <c r="G187" s="604"/>
      <c r="H187" s="422">
        <f t="shared" si="19"/>
        <v>0</v>
      </c>
      <c r="I187" s="603"/>
      <c r="J187" s="604"/>
      <c r="K187" s="422">
        <f>IF(D187="",0,IF(D187=0,0,I187/D187))</f>
        <v>0</v>
      </c>
      <c r="L187" s="422">
        <f t="shared" si="18"/>
        <v>0</v>
      </c>
    </row>
    <row r="188" spans="1:12" ht="15" customHeight="1">
      <c r="A188" s="359" t="s">
        <v>171</v>
      </c>
      <c r="B188" s="717"/>
      <c r="C188" s="718"/>
      <c r="D188" s="717"/>
      <c r="E188" s="718"/>
      <c r="F188" s="717"/>
      <c r="G188" s="718"/>
      <c r="H188" s="394">
        <f t="shared" si="19"/>
        <v>0</v>
      </c>
      <c r="I188" s="717"/>
      <c r="J188" s="718"/>
      <c r="K188" s="394">
        <f>IF($D188="",0,IF($D188=0,0,+I188/$D188))</f>
        <v>0</v>
      </c>
      <c r="L188" s="394">
        <f t="shared" si="18"/>
        <v>0</v>
      </c>
    </row>
    <row r="189" spans="1:12" ht="11.25" customHeight="1">
      <c r="A189" s="638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</row>
    <row r="190" spans="1:12" ht="11.25" customHeight="1">
      <c r="A190" s="713" t="s">
        <v>172</v>
      </c>
      <c r="B190" s="711" t="s">
        <v>129</v>
      </c>
      <c r="C190" s="711" t="s">
        <v>130</v>
      </c>
      <c r="D190" s="721" t="s">
        <v>131</v>
      </c>
      <c r="E190" s="722"/>
      <c r="F190" s="732" t="s">
        <v>47</v>
      </c>
      <c r="G190" s="723" t="s">
        <v>132</v>
      </c>
      <c r="H190" s="724"/>
      <c r="I190" s="732" t="s">
        <v>47</v>
      </c>
      <c r="J190" s="711" t="s">
        <v>133</v>
      </c>
      <c r="K190" s="707" t="s">
        <v>173</v>
      </c>
      <c r="L190" s="708"/>
    </row>
    <row r="191" spans="1:12" ht="26.25" customHeight="1">
      <c r="A191" s="714"/>
      <c r="B191" s="716"/>
      <c r="C191" s="716"/>
      <c r="D191" s="711" t="s">
        <v>48</v>
      </c>
      <c r="E191" s="391" t="s">
        <v>174</v>
      </c>
      <c r="F191" s="733"/>
      <c r="G191" s="711" t="s">
        <v>48</v>
      </c>
      <c r="H191" s="391" t="s">
        <v>174</v>
      </c>
      <c r="I191" s="733"/>
      <c r="J191" s="716"/>
      <c r="K191" s="709"/>
      <c r="L191" s="710"/>
    </row>
    <row r="192" spans="1:12" ht="15.75" customHeight="1">
      <c r="A192" s="715"/>
      <c r="B192" s="613" t="s">
        <v>136</v>
      </c>
      <c r="C192" s="613" t="s">
        <v>137</v>
      </c>
      <c r="D192" s="712"/>
      <c r="E192" s="613" t="s">
        <v>138</v>
      </c>
      <c r="F192" s="616" t="s">
        <v>139</v>
      </c>
      <c r="G192" s="712"/>
      <c r="H192" s="419" t="s">
        <v>140</v>
      </c>
      <c r="I192" s="616" t="s">
        <v>141</v>
      </c>
      <c r="J192" s="419" t="s">
        <v>142</v>
      </c>
      <c r="K192" s="725" t="s">
        <v>143</v>
      </c>
      <c r="L192" s="726"/>
    </row>
    <row r="193" spans="1:12" ht="11.25" customHeight="1">
      <c r="A193" s="349" t="s">
        <v>154</v>
      </c>
      <c r="B193" s="387">
        <f>+B194+B198</f>
        <v>0</v>
      </c>
      <c r="C193" s="387">
        <f>+C194+C198</f>
        <v>0</v>
      </c>
      <c r="D193" s="387">
        <f>+D194+D198</f>
        <v>0</v>
      </c>
      <c r="E193" s="387">
        <f>+E194+E198</f>
        <v>0</v>
      </c>
      <c r="F193" s="387">
        <f t="shared" ref="F193:F201" si="20">+C193-E193</f>
        <v>0</v>
      </c>
      <c r="G193" s="387">
        <f>+G194+G198</f>
        <v>0</v>
      </c>
      <c r="H193" s="387">
        <f>+H194+H198</f>
        <v>0</v>
      </c>
      <c r="I193" s="387">
        <f t="shared" ref="I193:I201" si="21">+C193-H193</f>
        <v>0</v>
      </c>
      <c r="J193" s="387">
        <f>+J194+J198</f>
        <v>0</v>
      </c>
      <c r="K193" s="727">
        <f>+K194+K198</f>
        <v>0</v>
      </c>
      <c r="L193" s="728"/>
    </row>
    <row r="194" spans="1:12" ht="11.25" customHeight="1">
      <c r="A194" s="360" t="s">
        <v>145</v>
      </c>
      <c r="B194" s="414">
        <f>SUM(B195:B197)</f>
        <v>0</v>
      </c>
      <c r="C194" s="414">
        <f>SUM(C195:C197)</f>
        <v>0</v>
      </c>
      <c r="D194" s="414">
        <f>SUM(D195:D197)</f>
        <v>0</v>
      </c>
      <c r="E194" s="414">
        <f>SUM(E195:E197)</f>
        <v>0</v>
      </c>
      <c r="F194" s="414">
        <f t="shared" si="20"/>
        <v>0</v>
      </c>
      <c r="G194" s="414">
        <f>SUM(G195:G197)</f>
        <v>0</v>
      </c>
      <c r="H194" s="414">
        <f>SUM(H195:H197)</f>
        <v>0</v>
      </c>
      <c r="I194" s="414">
        <f t="shared" si="21"/>
        <v>0</v>
      </c>
      <c r="J194" s="414">
        <f>SUM(J195:J197)</f>
        <v>0</v>
      </c>
      <c r="K194" s="729">
        <f>SUM(K195:K197)</f>
        <v>0</v>
      </c>
      <c r="L194" s="729"/>
    </row>
    <row r="195" spans="1:12" ht="11.25" customHeight="1">
      <c r="A195" s="638" t="s">
        <v>146</v>
      </c>
      <c r="B195" s="416"/>
      <c r="C195" s="416"/>
      <c r="D195" s="416"/>
      <c r="E195" s="416"/>
      <c r="F195" s="411">
        <f t="shared" si="20"/>
        <v>0</v>
      </c>
      <c r="G195" s="416"/>
      <c r="H195" s="388"/>
      <c r="I195" s="422">
        <f t="shared" si="21"/>
        <v>0</v>
      </c>
      <c r="J195" s="416"/>
      <c r="K195" s="730"/>
      <c r="L195" s="731"/>
    </row>
    <row r="196" spans="1:12" ht="11.25" customHeight="1">
      <c r="A196" s="638" t="s">
        <v>147</v>
      </c>
      <c r="B196" s="416"/>
      <c r="C196" s="416"/>
      <c r="D196" s="416"/>
      <c r="E196" s="416"/>
      <c r="F196" s="411">
        <f t="shared" si="20"/>
        <v>0</v>
      </c>
      <c r="G196" s="416"/>
      <c r="H196" s="388"/>
      <c r="I196" s="422">
        <f t="shared" si="21"/>
        <v>0</v>
      </c>
      <c r="J196" s="416"/>
      <c r="K196" s="730"/>
      <c r="L196" s="731"/>
    </row>
    <row r="197" spans="1:12" ht="11.25" customHeight="1">
      <c r="A197" s="638" t="s">
        <v>148</v>
      </c>
      <c r="B197" s="416"/>
      <c r="C197" s="416"/>
      <c r="D197" s="416"/>
      <c r="E197" s="416"/>
      <c r="F197" s="411">
        <f t="shared" si="20"/>
        <v>0</v>
      </c>
      <c r="G197" s="416"/>
      <c r="H197" s="388"/>
      <c r="I197" s="422">
        <f t="shared" si="21"/>
        <v>0</v>
      </c>
      <c r="J197" s="416"/>
      <c r="K197" s="730"/>
      <c r="L197" s="731"/>
    </row>
    <row r="198" spans="1:12" ht="11.25" customHeight="1">
      <c r="A198" s="360" t="s">
        <v>149</v>
      </c>
      <c r="B198" s="414">
        <f>SUM(B199:B201)</f>
        <v>0</v>
      </c>
      <c r="C198" s="414">
        <f>SUM(C199:C201)</f>
        <v>0</v>
      </c>
      <c r="D198" s="414">
        <f>SUM(D199:D201)</f>
        <v>0</v>
      </c>
      <c r="E198" s="414">
        <f>SUM(E199:E201)</f>
        <v>0</v>
      </c>
      <c r="F198" s="414">
        <f t="shared" si="20"/>
        <v>0</v>
      </c>
      <c r="G198" s="414">
        <f>SUM(G199:G201)</f>
        <v>0</v>
      </c>
      <c r="H198" s="414">
        <f>SUM(H199:H201)</f>
        <v>0</v>
      </c>
      <c r="I198" s="414">
        <f t="shared" si="21"/>
        <v>0</v>
      </c>
      <c r="J198" s="414">
        <f>SUM(J199:J201)</f>
        <v>0</v>
      </c>
      <c r="K198" s="729">
        <f>SUM(K199:K201)</f>
        <v>0</v>
      </c>
      <c r="L198" s="729"/>
    </row>
    <row r="199" spans="1:12" ht="11.25" customHeight="1">
      <c r="A199" s="264" t="s">
        <v>150</v>
      </c>
      <c r="B199" s="388"/>
      <c r="C199" s="416"/>
      <c r="D199" s="388"/>
      <c r="E199" s="416"/>
      <c r="F199" s="411">
        <f t="shared" si="20"/>
        <v>0</v>
      </c>
      <c r="G199" s="416"/>
      <c r="H199" s="388"/>
      <c r="I199" s="422">
        <f t="shared" si="21"/>
        <v>0</v>
      </c>
      <c r="J199" s="416"/>
      <c r="K199" s="730"/>
      <c r="L199" s="731"/>
    </row>
    <row r="200" spans="1:12" ht="11.25" customHeight="1">
      <c r="A200" s="264" t="s">
        <v>151</v>
      </c>
      <c r="B200" s="388"/>
      <c r="C200" s="416"/>
      <c r="D200" s="388"/>
      <c r="E200" s="416"/>
      <c r="F200" s="411">
        <f t="shared" si="20"/>
        <v>0</v>
      </c>
      <c r="G200" s="416"/>
      <c r="H200" s="388"/>
      <c r="I200" s="422">
        <f t="shared" si="21"/>
        <v>0</v>
      </c>
      <c r="J200" s="416"/>
      <c r="K200" s="730"/>
      <c r="L200" s="731"/>
    </row>
    <row r="201" spans="1:12" ht="11.25" customHeight="1">
      <c r="A201" s="361" t="s">
        <v>152</v>
      </c>
      <c r="B201" s="389"/>
      <c r="C201" s="390"/>
      <c r="D201" s="389"/>
      <c r="E201" s="390"/>
      <c r="F201" s="394">
        <f t="shared" si="20"/>
        <v>0</v>
      </c>
      <c r="G201" s="390"/>
      <c r="H201" s="389"/>
      <c r="I201" s="394">
        <f t="shared" si="21"/>
        <v>0</v>
      </c>
      <c r="J201" s="390"/>
      <c r="K201" s="719"/>
      <c r="L201" s="720"/>
    </row>
  </sheetData>
  <sheetProtection password="C236" formatCells="0" formatColumns="0" formatRows="0" insertColumns="0" insertRows="0" insertHyperlinks="0" deleteColumns="0" deleteRows="0" sort="0" autoFilter="0" pivotTables="0"/>
  <mergeCells count="633">
    <mergeCell ref="A3:L3"/>
    <mergeCell ref="A4:K4"/>
    <mergeCell ref="A5:K5"/>
    <mergeCell ref="A6:K6"/>
    <mergeCell ref="A7:L7"/>
    <mergeCell ref="F10:K10"/>
    <mergeCell ref="A10:A12"/>
    <mergeCell ref="F11:G11"/>
    <mergeCell ref="I11:J11"/>
    <mergeCell ref="D12:E12"/>
    <mergeCell ref="F12:G12"/>
    <mergeCell ref="I12:J12"/>
    <mergeCell ref="B15:C15"/>
    <mergeCell ref="D15:E15"/>
    <mergeCell ref="F15:G15"/>
    <mergeCell ref="I15:J15"/>
    <mergeCell ref="B16:C16"/>
    <mergeCell ref="D16:E16"/>
    <mergeCell ref="F16:G16"/>
    <mergeCell ref="I16:J16"/>
    <mergeCell ref="L10:L11"/>
    <mergeCell ref="B10:C12"/>
    <mergeCell ref="D10:E11"/>
    <mergeCell ref="B14:C14"/>
    <mergeCell ref="D14:E14"/>
    <mergeCell ref="F14:G14"/>
    <mergeCell ref="I14:J14"/>
    <mergeCell ref="B13:C13"/>
    <mergeCell ref="D13:E13"/>
    <mergeCell ref="F13:G13"/>
    <mergeCell ref="I13:J13"/>
    <mergeCell ref="B19:C19"/>
    <mergeCell ref="D19:E19"/>
    <mergeCell ref="F19:G19"/>
    <mergeCell ref="I19:J19"/>
    <mergeCell ref="B20:C20"/>
    <mergeCell ref="D20:E20"/>
    <mergeCell ref="F20:G20"/>
    <mergeCell ref="I20:J20"/>
    <mergeCell ref="B17:C17"/>
    <mergeCell ref="D17:E17"/>
    <mergeCell ref="F17:G17"/>
    <mergeCell ref="I17:J17"/>
    <mergeCell ref="B18:C18"/>
    <mergeCell ref="D18:E18"/>
    <mergeCell ref="F18:G18"/>
    <mergeCell ref="I18:J18"/>
    <mergeCell ref="B23:C23"/>
    <mergeCell ref="D23:E23"/>
    <mergeCell ref="F23:G23"/>
    <mergeCell ref="I23:J23"/>
    <mergeCell ref="B24:C24"/>
    <mergeCell ref="D24:E24"/>
    <mergeCell ref="F24:G24"/>
    <mergeCell ref="I24:J24"/>
    <mergeCell ref="B21:C21"/>
    <mergeCell ref="D21:E21"/>
    <mergeCell ref="F21:G21"/>
    <mergeCell ref="I21:J21"/>
    <mergeCell ref="B22:C22"/>
    <mergeCell ref="D22:E22"/>
    <mergeCell ref="F22:G22"/>
    <mergeCell ref="I22:J22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31:C31"/>
    <mergeCell ref="D31:E31"/>
    <mergeCell ref="F31:G31"/>
    <mergeCell ref="I31:J31"/>
    <mergeCell ref="B32:C32"/>
    <mergeCell ref="D32:E32"/>
    <mergeCell ref="F32:G32"/>
    <mergeCell ref="I32:J32"/>
    <mergeCell ref="B29:C29"/>
    <mergeCell ref="D29:E29"/>
    <mergeCell ref="F29:G29"/>
    <mergeCell ref="I29:J29"/>
    <mergeCell ref="B30:C30"/>
    <mergeCell ref="D30:E30"/>
    <mergeCell ref="F30:G30"/>
    <mergeCell ref="I30:J30"/>
    <mergeCell ref="B35:C35"/>
    <mergeCell ref="D35:E35"/>
    <mergeCell ref="F35:G35"/>
    <mergeCell ref="I35:J35"/>
    <mergeCell ref="B36:C36"/>
    <mergeCell ref="D36:E36"/>
    <mergeCell ref="F36:G36"/>
    <mergeCell ref="I36:J36"/>
    <mergeCell ref="B33:C33"/>
    <mergeCell ref="D33:E33"/>
    <mergeCell ref="F33:G33"/>
    <mergeCell ref="I33:J33"/>
    <mergeCell ref="B34:C34"/>
    <mergeCell ref="D34:E34"/>
    <mergeCell ref="F34:G34"/>
    <mergeCell ref="I34:J34"/>
    <mergeCell ref="B39:C39"/>
    <mergeCell ref="D39:E39"/>
    <mergeCell ref="F39:G39"/>
    <mergeCell ref="I39:J39"/>
    <mergeCell ref="B40:C40"/>
    <mergeCell ref="D40:E40"/>
    <mergeCell ref="F40:G40"/>
    <mergeCell ref="I40:J40"/>
    <mergeCell ref="B37:C37"/>
    <mergeCell ref="D37:E37"/>
    <mergeCell ref="F37:G37"/>
    <mergeCell ref="I37:J37"/>
    <mergeCell ref="B38:C38"/>
    <mergeCell ref="D38:E38"/>
    <mergeCell ref="F38:G38"/>
    <mergeCell ref="I38:J38"/>
    <mergeCell ref="B43:C43"/>
    <mergeCell ref="D43:E43"/>
    <mergeCell ref="F43:G43"/>
    <mergeCell ref="I43:J43"/>
    <mergeCell ref="B44:C44"/>
    <mergeCell ref="D44:E44"/>
    <mergeCell ref="F44:G44"/>
    <mergeCell ref="I44:J44"/>
    <mergeCell ref="B41:C41"/>
    <mergeCell ref="D41:E41"/>
    <mergeCell ref="F41:G41"/>
    <mergeCell ref="I41:J41"/>
    <mergeCell ref="B42:C42"/>
    <mergeCell ref="D42:E42"/>
    <mergeCell ref="F42:G42"/>
    <mergeCell ref="I42:J42"/>
    <mergeCell ref="B47:C47"/>
    <mergeCell ref="D47:E47"/>
    <mergeCell ref="F47:G47"/>
    <mergeCell ref="I47:J47"/>
    <mergeCell ref="B48:C48"/>
    <mergeCell ref="D48:E48"/>
    <mergeCell ref="F48:G48"/>
    <mergeCell ref="I48:J48"/>
    <mergeCell ref="B45:C45"/>
    <mergeCell ref="D45:E45"/>
    <mergeCell ref="F45:G45"/>
    <mergeCell ref="I45:J45"/>
    <mergeCell ref="B46:C46"/>
    <mergeCell ref="D46:E46"/>
    <mergeCell ref="F46:G46"/>
    <mergeCell ref="I46:J46"/>
    <mergeCell ref="B51:C51"/>
    <mergeCell ref="D51:E51"/>
    <mergeCell ref="F51:G51"/>
    <mergeCell ref="I51:J51"/>
    <mergeCell ref="B52:C52"/>
    <mergeCell ref="D52:E52"/>
    <mergeCell ref="F52:G52"/>
    <mergeCell ref="I52:J52"/>
    <mergeCell ref="B49:C49"/>
    <mergeCell ref="D49:E49"/>
    <mergeCell ref="F49:G49"/>
    <mergeCell ref="I49:J49"/>
    <mergeCell ref="B50:C50"/>
    <mergeCell ref="D50:E50"/>
    <mergeCell ref="F50:G50"/>
    <mergeCell ref="I50:J50"/>
    <mergeCell ref="B55:C55"/>
    <mergeCell ref="D55:E55"/>
    <mergeCell ref="F55:G55"/>
    <mergeCell ref="I55:J55"/>
    <mergeCell ref="B56:C56"/>
    <mergeCell ref="D56:E56"/>
    <mergeCell ref="F56:G56"/>
    <mergeCell ref="I56:J56"/>
    <mergeCell ref="B53:C53"/>
    <mergeCell ref="D53:E53"/>
    <mergeCell ref="F53:G53"/>
    <mergeCell ref="I53:J53"/>
    <mergeCell ref="B54:C54"/>
    <mergeCell ref="D54:E54"/>
    <mergeCell ref="F54:G54"/>
    <mergeCell ref="I54:J54"/>
    <mergeCell ref="B59:C59"/>
    <mergeCell ref="D59:E59"/>
    <mergeCell ref="F59:G59"/>
    <mergeCell ref="I59:J59"/>
    <mergeCell ref="B60:C60"/>
    <mergeCell ref="D60:E60"/>
    <mergeCell ref="F60:G60"/>
    <mergeCell ref="I60:J60"/>
    <mergeCell ref="B57:C57"/>
    <mergeCell ref="D57:E57"/>
    <mergeCell ref="F57:G57"/>
    <mergeCell ref="I57:J57"/>
    <mergeCell ref="B58:C58"/>
    <mergeCell ref="D58:E58"/>
    <mergeCell ref="F58:G58"/>
    <mergeCell ref="I58:J58"/>
    <mergeCell ref="B63:C63"/>
    <mergeCell ref="D63:E63"/>
    <mergeCell ref="F63:G63"/>
    <mergeCell ref="I63:J63"/>
    <mergeCell ref="B64:C64"/>
    <mergeCell ref="D64:E64"/>
    <mergeCell ref="F64:G64"/>
    <mergeCell ref="I64:J64"/>
    <mergeCell ref="B61:C61"/>
    <mergeCell ref="D61:E61"/>
    <mergeCell ref="F61:G61"/>
    <mergeCell ref="I61:J61"/>
    <mergeCell ref="B62:C62"/>
    <mergeCell ref="D62:E62"/>
    <mergeCell ref="F62:G62"/>
    <mergeCell ref="I62:J62"/>
    <mergeCell ref="B67:C67"/>
    <mergeCell ref="D67:E67"/>
    <mergeCell ref="F67:G67"/>
    <mergeCell ref="I67:J67"/>
    <mergeCell ref="B68:C68"/>
    <mergeCell ref="D68:E68"/>
    <mergeCell ref="F68:G68"/>
    <mergeCell ref="I68:J68"/>
    <mergeCell ref="B65:C65"/>
    <mergeCell ref="D65:E65"/>
    <mergeCell ref="F65:G65"/>
    <mergeCell ref="I65:J65"/>
    <mergeCell ref="B66:C66"/>
    <mergeCell ref="D66:E66"/>
    <mergeCell ref="F66:G66"/>
    <mergeCell ref="I66:J66"/>
    <mergeCell ref="B71:C71"/>
    <mergeCell ref="D71:E71"/>
    <mergeCell ref="F71:G71"/>
    <mergeCell ref="I71:J71"/>
    <mergeCell ref="B72:C72"/>
    <mergeCell ref="D72:E72"/>
    <mergeCell ref="F72:G72"/>
    <mergeCell ref="I72:J72"/>
    <mergeCell ref="B69:C69"/>
    <mergeCell ref="D69:E69"/>
    <mergeCell ref="F69:G69"/>
    <mergeCell ref="I69:J69"/>
    <mergeCell ref="B70:C70"/>
    <mergeCell ref="D70:E70"/>
    <mergeCell ref="F70:G70"/>
    <mergeCell ref="I70:J70"/>
    <mergeCell ref="B77:C77"/>
    <mergeCell ref="D77:E77"/>
    <mergeCell ref="F77:G77"/>
    <mergeCell ref="I77:J77"/>
    <mergeCell ref="B78:C78"/>
    <mergeCell ref="D78:E78"/>
    <mergeCell ref="F78:G78"/>
    <mergeCell ref="I78:J78"/>
    <mergeCell ref="B75:C75"/>
    <mergeCell ref="D75:E75"/>
    <mergeCell ref="F75:G75"/>
    <mergeCell ref="I75:J75"/>
    <mergeCell ref="B76:C76"/>
    <mergeCell ref="D76:E76"/>
    <mergeCell ref="F76:G76"/>
    <mergeCell ref="I76:J76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91:C91"/>
    <mergeCell ref="D91:E91"/>
    <mergeCell ref="F91:G91"/>
    <mergeCell ref="I91:J91"/>
    <mergeCell ref="K99:L99"/>
    <mergeCell ref="E94:E95"/>
    <mergeCell ref="G94:G96"/>
    <mergeCell ref="H94:H95"/>
    <mergeCell ref="I93:I95"/>
    <mergeCell ref="D93:E93"/>
    <mergeCell ref="G93:H93"/>
    <mergeCell ref="K96:L96"/>
    <mergeCell ref="K97:L97"/>
    <mergeCell ref="K98:L98"/>
    <mergeCell ref="J93:J95"/>
    <mergeCell ref="K93:L95"/>
    <mergeCell ref="D94:D96"/>
    <mergeCell ref="K111:L111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F124:G124"/>
    <mergeCell ref="I124:J124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A120:K120"/>
    <mergeCell ref="A121:C121"/>
    <mergeCell ref="F123:K123"/>
    <mergeCell ref="D123:E124"/>
    <mergeCell ref="B123:C124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D155:E155"/>
    <mergeCell ref="F155:G155"/>
    <mergeCell ref="I155:J155"/>
    <mergeCell ref="B156:C156"/>
    <mergeCell ref="D156:E156"/>
    <mergeCell ref="F156:G156"/>
    <mergeCell ref="I156:J156"/>
    <mergeCell ref="B155:C155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D158:E158"/>
    <mergeCell ref="F158:G158"/>
    <mergeCell ref="I158:J158"/>
    <mergeCell ref="B158:C158"/>
    <mergeCell ref="B163:C163"/>
    <mergeCell ref="D163:E163"/>
    <mergeCell ref="F163:G163"/>
    <mergeCell ref="I163:J163"/>
    <mergeCell ref="D164:E164"/>
    <mergeCell ref="F164:G164"/>
    <mergeCell ref="I164:J164"/>
    <mergeCell ref="D161:E161"/>
    <mergeCell ref="F161:G161"/>
    <mergeCell ref="I161:J161"/>
    <mergeCell ref="B162:C162"/>
    <mergeCell ref="D162:E162"/>
    <mergeCell ref="F162:G162"/>
    <mergeCell ref="I162:J162"/>
    <mergeCell ref="B168:C168"/>
    <mergeCell ref="D168:E168"/>
    <mergeCell ref="F168:G168"/>
    <mergeCell ref="I168:J168"/>
    <mergeCell ref="B167:C167"/>
    <mergeCell ref="D165:E165"/>
    <mergeCell ref="F165:G165"/>
    <mergeCell ref="I165:J165"/>
    <mergeCell ref="B166:C166"/>
    <mergeCell ref="D166:E166"/>
    <mergeCell ref="F166:G166"/>
    <mergeCell ref="I166:J166"/>
    <mergeCell ref="B165:C165"/>
    <mergeCell ref="D169:E169"/>
    <mergeCell ref="F169:G169"/>
    <mergeCell ref="I169:J169"/>
    <mergeCell ref="D170:E170"/>
    <mergeCell ref="F170:G170"/>
    <mergeCell ref="I170:J170"/>
    <mergeCell ref="D167:E167"/>
    <mergeCell ref="F167:G167"/>
    <mergeCell ref="I167:J167"/>
    <mergeCell ref="B174:C174"/>
    <mergeCell ref="D174:E174"/>
    <mergeCell ref="F174:G174"/>
    <mergeCell ref="I174:J174"/>
    <mergeCell ref="D171:E171"/>
    <mergeCell ref="F171:G171"/>
    <mergeCell ref="I171:J171"/>
    <mergeCell ref="B172:C172"/>
    <mergeCell ref="D172:E172"/>
    <mergeCell ref="F172:G172"/>
    <mergeCell ref="I172:J172"/>
    <mergeCell ref="D175:E175"/>
    <mergeCell ref="F175:G175"/>
    <mergeCell ref="I175:J175"/>
    <mergeCell ref="D176:E176"/>
    <mergeCell ref="F176:G176"/>
    <mergeCell ref="I176:J176"/>
    <mergeCell ref="D173:E173"/>
    <mergeCell ref="F173:G173"/>
    <mergeCell ref="I173:J173"/>
    <mergeCell ref="B180:C180"/>
    <mergeCell ref="D180:E180"/>
    <mergeCell ref="F180:G180"/>
    <mergeCell ref="I180:J180"/>
    <mergeCell ref="D177:E177"/>
    <mergeCell ref="F177:G177"/>
    <mergeCell ref="I177:J177"/>
    <mergeCell ref="B178:C178"/>
    <mergeCell ref="D178:E178"/>
    <mergeCell ref="F178:G178"/>
    <mergeCell ref="I178:J178"/>
    <mergeCell ref="D188:E188"/>
    <mergeCell ref="F188:G188"/>
    <mergeCell ref="D181:E181"/>
    <mergeCell ref="F181:G181"/>
    <mergeCell ref="I181:J181"/>
    <mergeCell ref="D182:E182"/>
    <mergeCell ref="F182:G182"/>
    <mergeCell ref="I182:J182"/>
    <mergeCell ref="D179:E179"/>
    <mergeCell ref="F179:G179"/>
    <mergeCell ref="I179:J179"/>
    <mergeCell ref="F183:G183"/>
    <mergeCell ref="I183:J183"/>
    <mergeCell ref="B184:C184"/>
    <mergeCell ref="D184:E184"/>
    <mergeCell ref="F184:G184"/>
    <mergeCell ref="I184:J184"/>
    <mergeCell ref="D185:E185"/>
    <mergeCell ref="F185:G185"/>
    <mergeCell ref="I185:J185"/>
    <mergeCell ref="K201:L201"/>
    <mergeCell ref="D190:E190"/>
    <mergeCell ref="G190:H190"/>
    <mergeCell ref="K192:L192"/>
    <mergeCell ref="K193:L193"/>
    <mergeCell ref="K194:L194"/>
    <mergeCell ref="K195:L195"/>
    <mergeCell ref="F190:F191"/>
    <mergeCell ref="G191:G192"/>
    <mergeCell ref="I190:I191"/>
    <mergeCell ref="K196:L196"/>
    <mergeCell ref="K197:L197"/>
    <mergeCell ref="K198:L198"/>
    <mergeCell ref="K199:L199"/>
    <mergeCell ref="K200:L200"/>
    <mergeCell ref="J190:J191"/>
    <mergeCell ref="B182:C182"/>
    <mergeCell ref="B176:C176"/>
    <mergeCell ref="B170:C170"/>
    <mergeCell ref="B164:C164"/>
    <mergeCell ref="B161:C161"/>
    <mergeCell ref="K190:L191"/>
    <mergeCell ref="D191:D192"/>
    <mergeCell ref="A190:A192"/>
    <mergeCell ref="B93:B95"/>
    <mergeCell ref="B190:B191"/>
    <mergeCell ref="C93:C95"/>
    <mergeCell ref="C190:C191"/>
    <mergeCell ref="B185:C185"/>
    <mergeCell ref="B188:C188"/>
    <mergeCell ref="B181:C181"/>
    <mergeCell ref="B179:C179"/>
    <mergeCell ref="B177:C177"/>
    <mergeCell ref="B175:C175"/>
    <mergeCell ref="B173:C173"/>
    <mergeCell ref="B171:C171"/>
    <mergeCell ref="B169:C169"/>
    <mergeCell ref="I188:J188"/>
    <mergeCell ref="B183:C183"/>
    <mergeCell ref="D183:E183"/>
  </mergeCells>
  <printOptions horizontalCentered="1" verticalCentered="1"/>
  <pageMargins left="0.39" right="0.39" top="0.39" bottom="0.2" header="0" footer="0"/>
  <pageSetup paperSize="9" scale="70" orientation="landscape"/>
  <headerFooter alignWithMargins="0"/>
  <rowBreaks count="4" manualBreakCount="4">
    <brk id="53" man="1"/>
    <brk id="92" man="1"/>
    <brk id="122" man="1"/>
    <brk id="18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5"/>
  <sheetViews>
    <sheetView showGridLines="0" zoomScale="107" workbookViewId="0" xr3:uid="{842E5F09-E766-5B8D-85AF-A39847EA96FD}">
      <selection activeCell="F1" sqref="F1"/>
    </sheetView>
  </sheetViews>
  <sheetFormatPr defaultColWidth="7.85546875" defaultRowHeight="11.25" customHeight="1"/>
  <cols>
    <col min="1" max="1" width="46.7109375" style="320" customWidth="1"/>
    <col min="2" max="2" width="10.7109375" style="411" customWidth="1"/>
    <col min="3" max="3" width="12.7109375" style="411" customWidth="1"/>
    <col min="4" max="4" width="10.7109375" style="411" customWidth="1"/>
    <col min="5" max="5" width="12.7109375" style="411" customWidth="1"/>
    <col min="6" max="6" width="9.7109375" style="426" customWidth="1"/>
    <col min="7" max="8" width="10.7109375" style="411" customWidth="1"/>
    <col min="9" max="9" width="12.7109375" style="411" customWidth="1"/>
    <col min="10" max="10" width="9.7109375" style="426" customWidth="1"/>
    <col min="11" max="11" width="10.7109375" style="411" customWidth="1"/>
    <col min="12" max="12" width="16.42578125" style="411" customWidth="1"/>
    <col min="13" max="13" width="14.28515625" style="320" customWidth="1"/>
    <col min="14" max="14" width="5.7109375" style="257" customWidth="1"/>
    <col min="15" max="16" width="15.42578125" style="257" customWidth="1"/>
    <col min="17" max="17" width="22" style="257" customWidth="1"/>
    <col min="18" max="18" width="13.42578125" style="257" customWidth="1"/>
    <col min="19" max="19" width="7.85546875" style="257"/>
  </cols>
  <sheetData>
    <row r="1" spans="1:13" ht="15.75" customHeight="1">
      <c r="A1" s="682" t="s">
        <v>175</v>
      </c>
      <c r="M1" s="638"/>
    </row>
    <row r="2" spans="1:13" ht="11.25" customHeight="1">
      <c r="A2" s="640" t="s">
        <v>0</v>
      </c>
      <c r="M2" s="638"/>
    </row>
    <row r="3" spans="1:13" ht="12.75" customHeight="1">
      <c r="A3" s="791" t="str">
        <f>+'Informações Iniciais'!A1</f>
        <v>PREFEITURA DE SAO BERNARDO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638"/>
    </row>
    <row r="4" spans="1:13" ht="12.75" customHeight="1">
      <c r="A4" s="792" t="s">
        <v>2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639"/>
    </row>
    <row r="5" spans="1:13" ht="12.75" customHeight="1">
      <c r="A5" s="793" t="s">
        <v>176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640"/>
    </row>
    <row r="6" spans="1:13" ht="12.75" customHeight="1">
      <c r="A6" s="791" t="s">
        <v>40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638"/>
    </row>
    <row r="7" spans="1:13" ht="12.75" customHeight="1">
      <c r="A7" s="791" t="str">
        <f>+'Informações Iniciais'!A5</f>
        <v>&lt;SELECIONE O PERÍODO CLICANDO NA SETA AO LADO&gt;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638"/>
    </row>
    <row r="8" spans="1:13" ht="12.75" customHeight="1">
      <c r="A8" s="810"/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638"/>
    </row>
    <row r="9" spans="1:13" ht="12.75" customHeight="1">
      <c r="A9" s="639" t="s">
        <v>177</v>
      </c>
      <c r="L9" s="425" t="s">
        <v>42</v>
      </c>
      <c r="M9" s="638"/>
    </row>
    <row r="10" spans="1:13" ht="18" customHeight="1">
      <c r="A10" s="806" t="s">
        <v>178</v>
      </c>
      <c r="B10" s="599" t="s">
        <v>179</v>
      </c>
      <c r="C10" s="599" t="s">
        <v>179</v>
      </c>
      <c r="D10" s="800" t="s">
        <v>131</v>
      </c>
      <c r="E10" s="801"/>
      <c r="F10" s="802"/>
      <c r="G10" s="732" t="s">
        <v>47</v>
      </c>
      <c r="H10" s="803" t="s">
        <v>132</v>
      </c>
      <c r="I10" s="804"/>
      <c r="J10" s="713"/>
      <c r="K10" s="732" t="s">
        <v>47</v>
      </c>
      <c r="L10" s="772" t="s">
        <v>180</v>
      </c>
      <c r="M10" s="638"/>
    </row>
    <row r="11" spans="1:13" ht="12.75" customHeight="1">
      <c r="A11" s="807"/>
      <c r="B11" s="600" t="s">
        <v>181</v>
      </c>
      <c r="C11" s="600" t="s">
        <v>182</v>
      </c>
      <c r="D11" s="732" t="s">
        <v>48</v>
      </c>
      <c r="E11" s="599" t="s">
        <v>50</v>
      </c>
      <c r="F11" s="427" t="s">
        <v>49</v>
      </c>
      <c r="G11" s="733"/>
      <c r="H11" s="732" t="s">
        <v>48</v>
      </c>
      <c r="I11" s="599" t="s">
        <v>50</v>
      </c>
      <c r="J11" s="427" t="s">
        <v>49</v>
      </c>
      <c r="K11" s="733"/>
      <c r="L11" s="773"/>
      <c r="M11" s="638"/>
    </row>
    <row r="12" spans="1:13" s="258" customFormat="1" ht="24" customHeight="1">
      <c r="A12" s="808"/>
      <c r="B12" s="412"/>
      <c r="C12" s="419" t="s">
        <v>51</v>
      </c>
      <c r="D12" s="809"/>
      <c r="E12" s="419" t="s">
        <v>52</v>
      </c>
      <c r="F12" s="428" t="s">
        <v>183</v>
      </c>
      <c r="G12" s="598" t="s">
        <v>184</v>
      </c>
      <c r="H12" s="809"/>
      <c r="I12" s="419" t="s">
        <v>136</v>
      </c>
      <c r="J12" s="428" t="s">
        <v>185</v>
      </c>
      <c r="K12" s="598" t="s">
        <v>186</v>
      </c>
      <c r="L12" s="798"/>
    </row>
    <row r="13" spans="1:13" s="258" customFormat="1" ht="12.75" customHeight="1">
      <c r="A13" s="322" t="s">
        <v>187</v>
      </c>
      <c r="B13" s="413">
        <f>+B14+B18+B22+B26+B39+B44+B49+B53+B59+B65+B73+B79+B89+B93+B98+B103+B107+B111+B118+B123+B130+B133+B140+B147+B151+B157+B164+B169+B178+B179</f>
        <v>32414338.779999997</v>
      </c>
      <c r="C13" s="413">
        <f>+C14+C18+C22+C26+C39+C44+C49+C53+C59+C65+C73+C79+C89+C93+C98+C103+C107+C111+C118+C123+C130+C133+C140+C147+C151+C157+C164+C169+C178+C179</f>
        <v>32264338.779999997</v>
      </c>
      <c r="D13" s="413">
        <f>+D14+D18+D22+D26+D39+D44+D49+D53+D59+D65+D73+D79+D89+D93+D98+D103+D107+D111+D118+D123+D130+D133+D140+D147+D151+D157+D164+D169+D178+D179</f>
        <v>2575230.1799999997</v>
      </c>
      <c r="E13" s="413">
        <f>+E14+E18+E22+E26+E39+E44+E49+E53+E59+E65+E73+E79+E89+E93+E98+E103+E107+E111+E118+E123+E130+E133+E140+E147+E151+E157+E164+E169+E178+E179</f>
        <v>2575230.1799999997</v>
      </c>
      <c r="F13" s="410">
        <f t="shared" ref="F13:F44" si="0">IF(E$181="",0,IF(E$181=0,0,E13/E$181))</f>
        <v>1</v>
      </c>
      <c r="G13" s="413">
        <f t="shared" ref="G13:G44" si="1">+C13-E13</f>
        <v>29689108.599999998</v>
      </c>
      <c r="H13" s="413">
        <f>+H14+H18+H22+H26+H39+H44+H49+H53+H59+H65+H73+H79+H89+H93+H98+H103+H107+H111+H118+H123+H130+H133+H140+H147+H151+H157+H164+H169+H178+H179</f>
        <v>2575230.1799999997</v>
      </c>
      <c r="I13" s="413">
        <f>+I14+I18+I22+I26+I39+I44+I49+I53+I59+I65+I73+I79+I89+I93+I98+I103+I107+I111+I118+I123+I130+I133+I140+I147+I151+I157+I164+I169+I178+I179</f>
        <v>2575230.1799999997</v>
      </c>
      <c r="J13" s="410">
        <f>IF(I181="",0,IF(I181=0,0,I13/I$181))</f>
        <v>1</v>
      </c>
      <c r="K13" s="413">
        <f t="shared" ref="K13:K44" si="2">+C13-I13</f>
        <v>29689108.599999998</v>
      </c>
      <c r="L13" s="413">
        <f>+L14+L18+L22+L26+L39+L44+L49+L53+L59+L65+L73+L79+L89+L93+L98+L103+L107+L111+L118+L123+L130+L133+L140+L147+L151+L157+L164+L169+L178+L179</f>
        <v>0</v>
      </c>
    </row>
    <row r="14" spans="1:13" s="258" customFormat="1" ht="12.75" customHeight="1">
      <c r="A14" s="360" t="s">
        <v>188</v>
      </c>
      <c r="B14" s="414">
        <v>1344000</v>
      </c>
      <c r="C14" s="414">
        <v>1344000</v>
      </c>
      <c r="D14" s="414">
        <v>0</v>
      </c>
      <c r="E14" s="414">
        <v>0</v>
      </c>
      <c r="F14" s="405">
        <f t="shared" si="0"/>
        <v>0</v>
      </c>
      <c r="G14" s="414">
        <f t="shared" si="1"/>
        <v>1344000</v>
      </c>
      <c r="H14" s="414">
        <v>0</v>
      </c>
      <c r="I14" s="414">
        <v>0</v>
      </c>
      <c r="J14" s="410">
        <f>IF(I182="",0,IF(I182=0,0,I14/I$181))</f>
        <v>0</v>
      </c>
      <c r="K14" s="414">
        <f t="shared" si="2"/>
        <v>1344000</v>
      </c>
      <c r="L14" s="414">
        <f>SUM(L15:L17)</f>
        <v>0</v>
      </c>
    </row>
    <row r="15" spans="1:13" ht="12.75" customHeight="1">
      <c r="A15" s="321" t="s">
        <v>189</v>
      </c>
      <c r="B15" s="415">
        <v>1344000</v>
      </c>
      <c r="C15" s="416">
        <v>1344000</v>
      </c>
      <c r="D15" s="416">
        <v>0</v>
      </c>
      <c r="E15" s="416">
        <v>0</v>
      </c>
      <c r="F15" s="406">
        <f t="shared" si="0"/>
        <v>0</v>
      </c>
      <c r="G15" s="422">
        <f t="shared" si="1"/>
        <v>1344000</v>
      </c>
      <c r="H15" s="416">
        <v>0</v>
      </c>
      <c r="I15" s="416">
        <v>0</v>
      </c>
      <c r="J15" s="432">
        <f t="shared" ref="J15:J46" si="3">IF(I182="",0,IF(I182=0,0,I15/I$181))</f>
        <v>0</v>
      </c>
      <c r="K15" s="434">
        <f t="shared" si="2"/>
        <v>1344000</v>
      </c>
      <c r="L15" s="416"/>
      <c r="M15" s="638"/>
    </row>
    <row r="16" spans="1:13" ht="12.75" customHeight="1">
      <c r="A16" s="321" t="s">
        <v>190</v>
      </c>
      <c r="B16" s="415">
        <v>0</v>
      </c>
      <c r="C16" s="416">
        <v>0</v>
      </c>
      <c r="D16" s="416">
        <v>0</v>
      </c>
      <c r="E16" s="416">
        <v>0</v>
      </c>
      <c r="F16" s="406">
        <f t="shared" si="0"/>
        <v>0</v>
      </c>
      <c r="G16" s="422">
        <f t="shared" si="1"/>
        <v>0</v>
      </c>
      <c r="H16" s="416">
        <v>0</v>
      </c>
      <c r="I16" s="416">
        <v>0</v>
      </c>
      <c r="J16" s="432">
        <f t="shared" si="3"/>
        <v>0</v>
      </c>
      <c r="K16" s="434">
        <f t="shared" si="2"/>
        <v>0</v>
      </c>
      <c r="L16" s="416"/>
      <c r="M16" s="638"/>
    </row>
    <row r="17" spans="1:15" ht="12.75" customHeight="1">
      <c r="A17" s="321" t="s">
        <v>191</v>
      </c>
      <c r="B17" s="415"/>
      <c r="C17" s="416"/>
      <c r="D17" s="416"/>
      <c r="E17" s="416"/>
      <c r="F17" s="406">
        <f t="shared" si="0"/>
        <v>0</v>
      </c>
      <c r="G17" s="422">
        <f t="shared" si="1"/>
        <v>0</v>
      </c>
      <c r="H17" s="416"/>
      <c r="I17" s="416"/>
      <c r="J17" s="406">
        <f t="shared" si="3"/>
        <v>0</v>
      </c>
      <c r="K17" s="434">
        <f t="shared" si="2"/>
        <v>0</v>
      </c>
      <c r="L17" s="416"/>
      <c r="M17" s="638"/>
      <c r="N17" s="638"/>
      <c r="O17" s="638"/>
    </row>
    <row r="18" spans="1:15" ht="12.75" customHeight="1">
      <c r="A18" s="360" t="s">
        <v>192</v>
      </c>
      <c r="B18" s="414">
        <v>0</v>
      </c>
      <c r="C18" s="414">
        <v>0</v>
      </c>
      <c r="D18" s="414">
        <v>0</v>
      </c>
      <c r="E18" s="414">
        <v>0</v>
      </c>
      <c r="F18" s="405">
        <f t="shared" si="0"/>
        <v>0</v>
      </c>
      <c r="G18" s="414">
        <f t="shared" si="1"/>
        <v>0</v>
      </c>
      <c r="H18" s="414">
        <v>0</v>
      </c>
      <c r="I18" s="414">
        <v>0</v>
      </c>
      <c r="J18" s="405">
        <f t="shared" si="3"/>
        <v>0</v>
      </c>
      <c r="K18" s="414">
        <f t="shared" si="2"/>
        <v>0</v>
      </c>
      <c r="L18" s="414">
        <f>SUM(L19:L21)</f>
        <v>0</v>
      </c>
      <c r="M18" s="638"/>
      <c r="N18" s="638"/>
      <c r="O18" s="799"/>
    </row>
    <row r="19" spans="1:15" ht="12.75" customHeight="1">
      <c r="A19" s="321" t="s">
        <v>193</v>
      </c>
      <c r="B19" s="416">
        <v>0</v>
      </c>
      <c r="C19" s="416">
        <v>0</v>
      </c>
      <c r="D19" s="416">
        <v>0</v>
      </c>
      <c r="E19" s="416">
        <v>0</v>
      </c>
      <c r="F19" s="406">
        <f t="shared" si="0"/>
        <v>0</v>
      </c>
      <c r="G19" s="422">
        <f t="shared" si="1"/>
        <v>0</v>
      </c>
      <c r="H19" s="416">
        <v>0</v>
      </c>
      <c r="I19" s="416">
        <v>0</v>
      </c>
      <c r="J19" s="406">
        <f t="shared" si="3"/>
        <v>0</v>
      </c>
      <c r="K19" s="434">
        <f t="shared" si="2"/>
        <v>0</v>
      </c>
      <c r="L19" s="416"/>
      <c r="M19" s="638"/>
      <c r="N19" s="638"/>
      <c r="O19" s="799"/>
    </row>
    <row r="20" spans="1:15" ht="12.75" customHeight="1">
      <c r="A20" s="321" t="s">
        <v>194</v>
      </c>
      <c r="B20" s="416">
        <v>0</v>
      </c>
      <c r="C20" s="416">
        <v>0</v>
      </c>
      <c r="D20" s="416">
        <v>0</v>
      </c>
      <c r="E20" s="416">
        <v>0</v>
      </c>
      <c r="F20" s="406">
        <f t="shared" si="0"/>
        <v>0</v>
      </c>
      <c r="G20" s="422">
        <f t="shared" si="1"/>
        <v>0</v>
      </c>
      <c r="H20" s="416">
        <v>0</v>
      </c>
      <c r="I20" s="416">
        <v>0</v>
      </c>
      <c r="J20" s="406">
        <f t="shared" si="3"/>
        <v>0</v>
      </c>
      <c r="K20" s="434">
        <f t="shared" si="2"/>
        <v>0</v>
      </c>
      <c r="L20" s="416"/>
      <c r="M20" s="638"/>
      <c r="N20" s="638"/>
      <c r="O20" s="799"/>
    </row>
    <row r="21" spans="1:15" ht="12.75" customHeight="1">
      <c r="A21" s="321" t="s">
        <v>191</v>
      </c>
      <c r="B21" s="416"/>
      <c r="C21" s="416"/>
      <c r="D21" s="416"/>
      <c r="E21" s="416"/>
      <c r="F21" s="406">
        <f t="shared" si="0"/>
        <v>0</v>
      </c>
      <c r="G21" s="422">
        <f t="shared" si="1"/>
        <v>0</v>
      </c>
      <c r="H21" s="416"/>
      <c r="I21" s="416"/>
      <c r="J21" s="406">
        <f t="shared" si="3"/>
        <v>0</v>
      </c>
      <c r="K21" s="434">
        <f t="shared" si="2"/>
        <v>0</v>
      </c>
      <c r="L21" s="416"/>
      <c r="M21" s="638"/>
      <c r="N21" s="638"/>
      <c r="O21" s="638"/>
    </row>
    <row r="22" spans="1:15" ht="12.75" customHeight="1">
      <c r="A22" s="360" t="s">
        <v>195</v>
      </c>
      <c r="B22" s="414">
        <v>0</v>
      </c>
      <c r="C22" s="414">
        <v>0</v>
      </c>
      <c r="D22" s="414">
        <v>0</v>
      </c>
      <c r="E22" s="414">
        <v>0</v>
      </c>
      <c r="F22" s="405">
        <f t="shared" si="0"/>
        <v>0</v>
      </c>
      <c r="G22" s="414">
        <f t="shared" si="1"/>
        <v>0</v>
      </c>
      <c r="H22" s="414">
        <v>0</v>
      </c>
      <c r="I22" s="414">
        <v>0</v>
      </c>
      <c r="J22" s="405">
        <f t="shared" si="3"/>
        <v>0</v>
      </c>
      <c r="K22" s="414">
        <f t="shared" si="2"/>
        <v>0</v>
      </c>
      <c r="L22" s="414">
        <f>SUM(L23:L25)</f>
        <v>0</v>
      </c>
      <c r="M22" s="638"/>
      <c r="N22" s="638"/>
      <c r="O22" s="638"/>
    </row>
    <row r="23" spans="1:15" ht="12.75" customHeight="1">
      <c r="A23" s="321" t="s">
        <v>196</v>
      </c>
      <c r="B23" s="416">
        <v>0</v>
      </c>
      <c r="C23" s="416">
        <v>0</v>
      </c>
      <c r="D23" s="416">
        <v>0</v>
      </c>
      <c r="E23" s="416">
        <v>0</v>
      </c>
      <c r="F23" s="406">
        <f t="shared" si="0"/>
        <v>0</v>
      </c>
      <c r="G23" s="422">
        <f t="shared" si="1"/>
        <v>0</v>
      </c>
      <c r="H23" s="416">
        <v>0</v>
      </c>
      <c r="I23" s="416">
        <v>0</v>
      </c>
      <c r="J23" s="406">
        <f t="shared" si="3"/>
        <v>0</v>
      </c>
      <c r="K23" s="434">
        <f t="shared" si="2"/>
        <v>0</v>
      </c>
      <c r="L23" s="416"/>
      <c r="M23" s="638"/>
      <c r="N23" s="638"/>
      <c r="O23" s="638"/>
    </row>
    <row r="24" spans="1:15" ht="12.75" customHeight="1">
      <c r="A24" s="321" t="s">
        <v>197</v>
      </c>
      <c r="B24" s="416">
        <v>0</v>
      </c>
      <c r="C24" s="416">
        <v>0</v>
      </c>
      <c r="D24" s="416">
        <v>0</v>
      </c>
      <c r="E24" s="416">
        <v>0</v>
      </c>
      <c r="F24" s="406">
        <f t="shared" si="0"/>
        <v>0</v>
      </c>
      <c r="G24" s="422">
        <f t="shared" si="1"/>
        <v>0</v>
      </c>
      <c r="H24" s="416">
        <v>0</v>
      </c>
      <c r="I24" s="416">
        <v>0</v>
      </c>
      <c r="J24" s="406">
        <f t="shared" si="3"/>
        <v>0</v>
      </c>
      <c r="K24" s="434">
        <f t="shared" si="2"/>
        <v>0</v>
      </c>
      <c r="L24" s="416"/>
      <c r="M24" s="638"/>
      <c r="N24" s="638"/>
      <c r="O24" s="638"/>
    </row>
    <row r="25" spans="1:15" ht="12.75" customHeight="1">
      <c r="A25" s="321" t="s">
        <v>191</v>
      </c>
      <c r="B25" s="416"/>
      <c r="C25" s="416"/>
      <c r="D25" s="416"/>
      <c r="E25" s="416"/>
      <c r="F25" s="406">
        <f t="shared" si="0"/>
        <v>0</v>
      </c>
      <c r="G25" s="422">
        <f t="shared" si="1"/>
        <v>0</v>
      </c>
      <c r="H25" s="416"/>
      <c r="I25" s="416"/>
      <c r="J25" s="406">
        <f t="shared" si="3"/>
        <v>0</v>
      </c>
      <c r="K25" s="434">
        <f t="shared" si="2"/>
        <v>0</v>
      </c>
      <c r="L25" s="416"/>
      <c r="M25" s="638"/>
      <c r="N25" s="638"/>
      <c r="O25" s="638"/>
    </row>
    <row r="26" spans="1:15" ht="12.75" customHeight="1">
      <c r="A26" s="360" t="s">
        <v>198</v>
      </c>
      <c r="B26" s="414">
        <v>2452714.23</v>
      </c>
      <c r="C26" s="414">
        <v>3337714.23</v>
      </c>
      <c r="D26" s="414">
        <v>325348.36</v>
      </c>
      <c r="E26" s="414">
        <v>325348.36</v>
      </c>
      <c r="F26" s="405">
        <f t="shared" si="0"/>
        <v>0.12633758431644351</v>
      </c>
      <c r="G26" s="414">
        <f t="shared" si="1"/>
        <v>3012365.87</v>
      </c>
      <c r="H26" s="414">
        <v>325348.36</v>
      </c>
      <c r="I26" s="414">
        <v>325348.36</v>
      </c>
      <c r="J26" s="405">
        <f t="shared" si="3"/>
        <v>0</v>
      </c>
      <c r="K26" s="414">
        <f t="shared" si="2"/>
        <v>3012365.87</v>
      </c>
      <c r="L26" s="414">
        <f>SUM(L27:L38)</f>
        <v>0</v>
      </c>
      <c r="M26" s="638"/>
      <c r="N26" s="638"/>
      <c r="O26" s="638"/>
    </row>
    <row r="27" spans="1:15" ht="12.75" customHeight="1">
      <c r="A27" s="321" t="s">
        <v>199</v>
      </c>
      <c r="B27" s="416">
        <v>0</v>
      </c>
      <c r="C27" s="416">
        <v>0</v>
      </c>
      <c r="D27" s="416">
        <v>0</v>
      </c>
      <c r="E27" s="416">
        <v>0</v>
      </c>
      <c r="F27" s="406">
        <f t="shared" si="0"/>
        <v>0</v>
      </c>
      <c r="G27" s="422">
        <f t="shared" si="1"/>
        <v>0</v>
      </c>
      <c r="H27" s="416">
        <v>0</v>
      </c>
      <c r="I27" s="416">
        <v>0</v>
      </c>
      <c r="J27" s="406">
        <f t="shared" si="3"/>
        <v>0</v>
      </c>
      <c r="K27" s="434">
        <f t="shared" si="2"/>
        <v>0</v>
      </c>
      <c r="L27" s="416"/>
      <c r="M27" s="638"/>
      <c r="N27" s="638"/>
      <c r="O27" s="638"/>
    </row>
    <row r="28" spans="1:15" ht="12.75" customHeight="1">
      <c r="A28" s="321" t="s">
        <v>200</v>
      </c>
      <c r="B28" s="416">
        <v>2452714.23</v>
      </c>
      <c r="C28" s="416">
        <v>3337714.23</v>
      </c>
      <c r="D28" s="416">
        <v>325348.36</v>
      </c>
      <c r="E28" s="416">
        <v>325348.36</v>
      </c>
      <c r="F28" s="406">
        <f t="shared" si="0"/>
        <v>0.12633758431644351</v>
      </c>
      <c r="G28" s="422">
        <f t="shared" si="1"/>
        <v>3012365.87</v>
      </c>
      <c r="H28" s="416">
        <v>325348.36</v>
      </c>
      <c r="I28" s="416">
        <v>325348.36</v>
      </c>
      <c r="J28" s="406">
        <f t="shared" si="3"/>
        <v>0</v>
      </c>
      <c r="K28" s="434">
        <f t="shared" si="2"/>
        <v>3012365.87</v>
      </c>
      <c r="L28" s="416"/>
      <c r="M28" s="638"/>
      <c r="N28" s="638"/>
      <c r="O28" s="638"/>
    </row>
    <row r="29" spans="1:15" ht="12.75" customHeight="1">
      <c r="A29" s="321" t="s">
        <v>201</v>
      </c>
      <c r="B29" s="416">
        <v>0</v>
      </c>
      <c r="C29" s="416">
        <v>0</v>
      </c>
      <c r="D29" s="416">
        <v>0</v>
      </c>
      <c r="E29" s="416">
        <v>0</v>
      </c>
      <c r="F29" s="406">
        <f t="shared" si="0"/>
        <v>0</v>
      </c>
      <c r="G29" s="422">
        <f t="shared" si="1"/>
        <v>0</v>
      </c>
      <c r="H29" s="416">
        <v>0</v>
      </c>
      <c r="I29" s="416">
        <v>0</v>
      </c>
      <c r="J29" s="406">
        <f t="shared" si="3"/>
        <v>0</v>
      </c>
      <c r="K29" s="434">
        <f t="shared" si="2"/>
        <v>0</v>
      </c>
      <c r="L29" s="416"/>
      <c r="M29" s="638"/>
      <c r="N29" s="638"/>
      <c r="O29" s="638"/>
    </row>
    <row r="30" spans="1:15" ht="12.75" customHeight="1">
      <c r="A30" s="321" t="s">
        <v>202</v>
      </c>
      <c r="B30" s="416">
        <v>0</v>
      </c>
      <c r="C30" s="416">
        <v>0</v>
      </c>
      <c r="D30" s="416">
        <v>0</v>
      </c>
      <c r="E30" s="416">
        <v>0</v>
      </c>
      <c r="F30" s="406">
        <f t="shared" si="0"/>
        <v>0</v>
      </c>
      <c r="G30" s="422">
        <f t="shared" si="1"/>
        <v>0</v>
      </c>
      <c r="H30" s="416">
        <v>0</v>
      </c>
      <c r="I30" s="416">
        <v>0</v>
      </c>
      <c r="J30" s="406">
        <f t="shared" si="3"/>
        <v>0</v>
      </c>
      <c r="K30" s="434">
        <f t="shared" si="2"/>
        <v>0</v>
      </c>
      <c r="L30" s="416"/>
      <c r="M30" s="638"/>
      <c r="N30" s="638"/>
      <c r="O30" s="638"/>
    </row>
    <row r="31" spans="1:15" ht="12.75" customHeight="1">
      <c r="A31" s="321" t="s">
        <v>203</v>
      </c>
      <c r="B31" s="416">
        <v>0</v>
      </c>
      <c r="C31" s="416">
        <v>0</v>
      </c>
      <c r="D31" s="416">
        <v>0</v>
      </c>
      <c r="E31" s="416">
        <v>0</v>
      </c>
      <c r="F31" s="406">
        <f t="shared" si="0"/>
        <v>0</v>
      </c>
      <c r="G31" s="422">
        <f t="shared" si="1"/>
        <v>0</v>
      </c>
      <c r="H31" s="416">
        <v>0</v>
      </c>
      <c r="I31" s="416">
        <v>0</v>
      </c>
      <c r="J31" s="406">
        <f t="shared" si="3"/>
        <v>0</v>
      </c>
      <c r="K31" s="434">
        <f t="shared" si="2"/>
        <v>0</v>
      </c>
      <c r="L31" s="416"/>
      <c r="M31" s="638"/>
      <c r="N31" s="638"/>
      <c r="O31" s="638"/>
    </row>
    <row r="32" spans="1:15" ht="12.75" customHeight="1">
      <c r="A32" s="321" t="s">
        <v>204</v>
      </c>
      <c r="B32" s="416">
        <v>0</v>
      </c>
      <c r="C32" s="416">
        <v>0</v>
      </c>
      <c r="D32" s="416">
        <v>0</v>
      </c>
      <c r="E32" s="416">
        <v>0</v>
      </c>
      <c r="F32" s="406">
        <f t="shared" si="0"/>
        <v>0</v>
      </c>
      <c r="G32" s="422">
        <f t="shared" si="1"/>
        <v>0</v>
      </c>
      <c r="H32" s="416">
        <v>0</v>
      </c>
      <c r="I32" s="416">
        <v>0</v>
      </c>
      <c r="J32" s="406">
        <f t="shared" si="3"/>
        <v>0</v>
      </c>
      <c r="K32" s="434">
        <f t="shared" si="2"/>
        <v>0</v>
      </c>
      <c r="L32" s="416"/>
      <c r="M32" s="638"/>
      <c r="N32" s="638"/>
      <c r="O32" s="638"/>
    </row>
    <row r="33" spans="1:13" ht="12.75" customHeight="1">
      <c r="A33" s="321" t="s">
        <v>205</v>
      </c>
      <c r="B33" s="416">
        <v>0</v>
      </c>
      <c r="C33" s="416">
        <v>0</v>
      </c>
      <c r="D33" s="416">
        <v>0</v>
      </c>
      <c r="E33" s="416">
        <v>0</v>
      </c>
      <c r="F33" s="406">
        <f t="shared" si="0"/>
        <v>0</v>
      </c>
      <c r="G33" s="422">
        <f t="shared" si="1"/>
        <v>0</v>
      </c>
      <c r="H33" s="416">
        <v>0</v>
      </c>
      <c r="I33" s="416">
        <v>0</v>
      </c>
      <c r="J33" s="406">
        <f t="shared" si="3"/>
        <v>0</v>
      </c>
      <c r="K33" s="434">
        <f t="shared" si="2"/>
        <v>0</v>
      </c>
      <c r="L33" s="416"/>
      <c r="M33" s="638"/>
    </row>
    <row r="34" spans="1:13" ht="12.75" customHeight="1">
      <c r="A34" s="321" t="s">
        <v>206</v>
      </c>
      <c r="B34" s="416">
        <v>0</v>
      </c>
      <c r="C34" s="416">
        <v>0</v>
      </c>
      <c r="D34" s="416">
        <v>0</v>
      </c>
      <c r="E34" s="416">
        <v>0</v>
      </c>
      <c r="F34" s="406">
        <f t="shared" si="0"/>
        <v>0</v>
      </c>
      <c r="G34" s="422">
        <f t="shared" si="1"/>
        <v>0</v>
      </c>
      <c r="H34" s="416">
        <v>0</v>
      </c>
      <c r="I34" s="416">
        <v>0</v>
      </c>
      <c r="J34" s="406">
        <f t="shared" si="3"/>
        <v>0</v>
      </c>
      <c r="K34" s="434">
        <f t="shared" si="2"/>
        <v>0</v>
      </c>
      <c r="L34" s="416"/>
      <c r="M34" s="638"/>
    </row>
    <row r="35" spans="1:13" ht="12.75" customHeight="1">
      <c r="A35" s="321" t="s">
        <v>207</v>
      </c>
      <c r="B35" s="416">
        <v>0</v>
      </c>
      <c r="C35" s="416">
        <v>0</v>
      </c>
      <c r="D35" s="416">
        <v>0</v>
      </c>
      <c r="E35" s="416">
        <v>0</v>
      </c>
      <c r="F35" s="406">
        <f t="shared" si="0"/>
        <v>0</v>
      </c>
      <c r="G35" s="422">
        <f t="shared" si="1"/>
        <v>0</v>
      </c>
      <c r="H35" s="416">
        <v>0</v>
      </c>
      <c r="I35" s="416">
        <v>0</v>
      </c>
      <c r="J35" s="406">
        <f t="shared" si="3"/>
        <v>0</v>
      </c>
      <c r="K35" s="434">
        <f t="shared" si="2"/>
        <v>0</v>
      </c>
      <c r="L35" s="416"/>
      <c r="M35" s="638"/>
    </row>
    <row r="36" spans="1:13" ht="12.75" customHeight="1">
      <c r="A36" s="321" t="s">
        <v>208</v>
      </c>
      <c r="B36" s="416">
        <v>0</v>
      </c>
      <c r="C36" s="416">
        <v>0</v>
      </c>
      <c r="D36" s="416">
        <v>0</v>
      </c>
      <c r="E36" s="416">
        <v>0</v>
      </c>
      <c r="F36" s="406">
        <f t="shared" si="0"/>
        <v>0</v>
      </c>
      <c r="G36" s="422">
        <f t="shared" si="1"/>
        <v>0</v>
      </c>
      <c r="H36" s="416">
        <v>0</v>
      </c>
      <c r="I36" s="416">
        <v>0</v>
      </c>
      <c r="J36" s="406">
        <f t="shared" si="3"/>
        <v>0</v>
      </c>
      <c r="K36" s="434">
        <f t="shared" si="2"/>
        <v>0</v>
      </c>
      <c r="L36" s="416"/>
      <c r="M36" s="638"/>
    </row>
    <row r="37" spans="1:13" ht="12.75" customHeight="1">
      <c r="A37" s="321" t="s">
        <v>209</v>
      </c>
      <c r="B37" s="416">
        <v>0</v>
      </c>
      <c r="C37" s="416">
        <v>0</v>
      </c>
      <c r="D37" s="416">
        <v>0</v>
      </c>
      <c r="E37" s="416">
        <v>0</v>
      </c>
      <c r="F37" s="406">
        <f t="shared" si="0"/>
        <v>0</v>
      </c>
      <c r="G37" s="422">
        <f t="shared" si="1"/>
        <v>0</v>
      </c>
      <c r="H37" s="416">
        <v>0</v>
      </c>
      <c r="I37" s="416">
        <v>0</v>
      </c>
      <c r="J37" s="406">
        <f t="shared" si="3"/>
        <v>0</v>
      </c>
      <c r="K37" s="434">
        <f t="shared" si="2"/>
        <v>0</v>
      </c>
      <c r="L37" s="416"/>
      <c r="M37" s="638"/>
    </row>
    <row r="38" spans="1:13" ht="12.75" customHeight="1">
      <c r="A38" s="321" t="s">
        <v>191</v>
      </c>
      <c r="B38" s="416"/>
      <c r="C38" s="416"/>
      <c r="D38" s="416"/>
      <c r="E38" s="416"/>
      <c r="F38" s="406">
        <f t="shared" si="0"/>
        <v>0</v>
      </c>
      <c r="G38" s="422">
        <f t="shared" si="1"/>
        <v>0</v>
      </c>
      <c r="H38" s="416"/>
      <c r="I38" s="416"/>
      <c r="J38" s="406">
        <f t="shared" si="3"/>
        <v>0</v>
      </c>
      <c r="K38" s="434">
        <f t="shared" si="2"/>
        <v>0</v>
      </c>
      <c r="L38" s="416"/>
      <c r="M38" s="638"/>
    </row>
    <row r="39" spans="1:13" ht="12.75" customHeight="1">
      <c r="A39" s="360" t="s">
        <v>210</v>
      </c>
      <c r="B39" s="414">
        <v>0</v>
      </c>
      <c r="C39" s="414">
        <v>0</v>
      </c>
      <c r="D39" s="414">
        <v>0</v>
      </c>
      <c r="E39" s="414">
        <v>0</v>
      </c>
      <c r="F39" s="405">
        <f t="shared" si="0"/>
        <v>0</v>
      </c>
      <c r="G39" s="414">
        <f t="shared" si="1"/>
        <v>0</v>
      </c>
      <c r="H39" s="414">
        <v>0</v>
      </c>
      <c r="I39" s="414">
        <v>0</v>
      </c>
      <c r="J39" s="405">
        <f t="shared" si="3"/>
        <v>0</v>
      </c>
      <c r="K39" s="414">
        <f t="shared" si="2"/>
        <v>0</v>
      </c>
      <c r="L39" s="414">
        <f>SUM(L40:L43)</f>
        <v>0</v>
      </c>
      <c r="M39" s="638"/>
    </row>
    <row r="40" spans="1:13" ht="12.75" customHeight="1">
      <c r="A40" s="321" t="s">
        <v>211</v>
      </c>
      <c r="B40" s="416">
        <v>0</v>
      </c>
      <c r="C40" s="416">
        <v>0</v>
      </c>
      <c r="D40" s="416">
        <v>0</v>
      </c>
      <c r="E40" s="416">
        <v>0</v>
      </c>
      <c r="F40" s="406">
        <f t="shared" si="0"/>
        <v>0</v>
      </c>
      <c r="G40" s="422">
        <f t="shared" si="1"/>
        <v>0</v>
      </c>
      <c r="H40" s="416">
        <v>0</v>
      </c>
      <c r="I40" s="416">
        <v>0</v>
      </c>
      <c r="J40" s="406">
        <f t="shared" si="3"/>
        <v>0</v>
      </c>
      <c r="K40" s="434">
        <f t="shared" si="2"/>
        <v>0</v>
      </c>
      <c r="L40" s="416"/>
      <c r="M40" s="638"/>
    </row>
    <row r="41" spans="1:13" ht="12.75" customHeight="1">
      <c r="A41" s="321" t="s">
        <v>212</v>
      </c>
      <c r="B41" s="416">
        <v>0</v>
      </c>
      <c r="C41" s="416">
        <v>0</v>
      </c>
      <c r="D41" s="416">
        <v>0</v>
      </c>
      <c r="E41" s="416">
        <v>0</v>
      </c>
      <c r="F41" s="406">
        <f t="shared" si="0"/>
        <v>0</v>
      </c>
      <c r="G41" s="422">
        <f t="shared" si="1"/>
        <v>0</v>
      </c>
      <c r="H41" s="416">
        <v>0</v>
      </c>
      <c r="I41" s="416">
        <v>0</v>
      </c>
      <c r="J41" s="406">
        <f t="shared" si="3"/>
        <v>0</v>
      </c>
      <c r="K41" s="434">
        <f t="shared" si="2"/>
        <v>0</v>
      </c>
      <c r="L41" s="416"/>
      <c r="M41" s="638"/>
    </row>
    <row r="42" spans="1:13" ht="12.75" customHeight="1">
      <c r="A42" s="321" t="s">
        <v>213</v>
      </c>
      <c r="B42" s="416">
        <v>0</v>
      </c>
      <c r="C42" s="416">
        <v>0</v>
      </c>
      <c r="D42" s="416">
        <v>0</v>
      </c>
      <c r="E42" s="416">
        <v>0</v>
      </c>
      <c r="F42" s="406">
        <f t="shared" si="0"/>
        <v>0</v>
      </c>
      <c r="G42" s="422">
        <f t="shared" si="1"/>
        <v>0</v>
      </c>
      <c r="H42" s="416">
        <v>0</v>
      </c>
      <c r="I42" s="416">
        <v>0</v>
      </c>
      <c r="J42" s="406">
        <f t="shared" si="3"/>
        <v>0</v>
      </c>
      <c r="K42" s="434">
        <f t="shared" si="2"/>
        <v>0</v>
      </c>
      <c r="L42" s="416"/>
      <c r="M42" s="638"/>
    </row>
    <row r="43" spans="1:13" ht="12.75" customHeight="1">
      <c r="A43" s="321" t="s">
        <v>191</v>
      </c>
      <c r="B43" s="416"/>
      <c r="C43" s="416"/>
      <c r="D43" s="416"/>
      <c r="E43" s="416"/>
      <c r="F43" s="406">
        <f t="shared" si="0"/>
        <v>0</v>
      </c>
      <c r="G43" s="422">
        <f t="shared" si="1"/>
        <v>0</v>
      </c>
      <c r="H43" s="416"/>
      <c r="I43" s="416"/>
      <c r="J43" s="406">
        <f t="shared" si="3"/>
        <v>0</v>
      </c>
      <c r="K43" s="434">
        <f t="shared" si="2"/>
        <v>0</v>
      </c>
      <c r="L43" s="416"/>
      <c r="M43" s="638"/>
    </row>
    <row r="44" spans="1:13" ht="12.75" customHeight="1">
      <c r="A44" s="360" t="s">
        <v>214</v>
      </c>
      <c r="B44" s="414">
        <v>88635</v>
      </c>
      <c r="C44" s="414">
        <v>88635</v>
      </c>
      <c r="D44" s="414">
        <v>0</v>
      </c>
      <c r="E44" s="414">
        <v>0</v>
      </c>
      <c r="F44" s="405">
        <f t="shared" si="0"/>
        <v>0</v>
      </c>
      <c r="G44" s="414">
        <f t="shared" si="1"/>
        <v>88635</v>
      </c>
      <c r="H44" s="414">
        <v>0</v>
      </c>
      <c r="I44" s="414">
        <v>0</v>
      </c>
      <c r="J44" s="405">
        <f t="shared" si="3"/>
        <v>0</v>
      </c>
      <c r="K44" s="414">
        <f t="shared" si="2"/>
        <v>88635</v>
      </c>
      <c r="L44" s="414">
        <f>SUM(L45:L48)</f>
        <v>0</v>
      </c>
      <c r="M44" s="638"/>
    </row>
    <row r="45" spans="1:13" ht="12.75" customHeight="1">
      <c r="A45" s="321" t="s">
        <v>215</v>
      </c>
      <c r="B45" s="416">
        <v>0</v>
      </c>
      <c r="C45" s="416">
        <v>0</v>
      </c>
      <c r="D45" s="416">
        <v>0</v>
      </c>
      <c r="E45" s="416">
        <v>0</v>
      </c>
      <c r="F45" s="406">
        <f t="shared" ref="F45:F76" si="4">IF(E$181="",0,IF(E$181=0,0,E45/E$181))</f>
        <v>0</v>
      </c>
      <c r="G45" s="422">
        <f t="shared" ref="G45:G76" si="5">+C45-E45</f>
        <v>0</v>
      </c>
      <c r="H45" s="416">
        <v>0</v>
      </c>
      <c r="I45" s="416">
        <v>0</v>
      </c>
      <c r="J45" s="406">
        <f t="shared" si="3"/>
        <v>0</v>
      </c>
      <c r="K45" s="434">
        <f t="shared" ref="K45:K76" si="6">+C45-I45</f>
        <v>0</v>
      </c>
      <c r="L45" s="416"/>
      <c r="M45" s="638"/>
    </row>
    <row r="46" spans="1:13" ht="12.75" customHeight="1">
      <c r="A46" s="321" t="s">
        <v>216</v>
      </c>
      <c r="B46" s="416">
        <v>88635</v>
      </c>
      <c r="C46" s="416">
        <v>88635</v>
      </c>
      <c r="D46" s="416">
        <v>0</v>
      </c>
      <c r="E46" s="416">
        <v>0</v>
      </c>
      <c r="F46" s="406">
        <f t="shared" si="4"/>
        <v>0</v>
      </c>
      <c r="G46" s="422">
        <f t="shared" si="5"/>
        <v>88635</v>
      </c>
      <c r="H46" s="416">
        <v>0</v>
      </c>
      <c r="I46" s="416">
        <v>0</v>
      </c>
      <c r="J46" s="406">
        <f t="shared" si="3"/>
        <v>0</v>
      </c>
      <c r="K46" s="434">
        <f t="shared" si="6"/>
        <v>88635</v>
      </c>
      <c r="L46" s="416"/>
      <c r="M46" s="638"/>
    </row>
    <row r="47" spans="1:13" ht="12.75" customHeight="1">
      <c r="A47" s="321" t="s">
        <v>217</v>
      </c>
      <c r="B47" s="416">
        <v>0</v>
      </c>
      <c r="C47" s="416">
        <v>0</v>
      </c>
      <c r="D47" s="416">
        <v>0</v>
      </c>
      <c r="E47" s="416">
        <v>0</v>
      </c>
      <c r="F47" s="406">
        <f t="shared" si="4"/>
        <v>0</v>
      </c>
      <c r="G47" s="422">
        <f t="shared" si="5"/>
        <v>0</v>
      </c>
      <c r="H47" s="416">
        <v>0</v>
      </c>
      <c r="I47" s="416">
        <v>0</v>
      </c>
      <c r="J47" s="406">
        <f t="shared" ref="J47:J78" si="7">IF(I214="",0,IF(I214=0,0,I47/I$181))</f>
        <v>0</v>
      </c>
      <c r="K47" s="434">
        <f t="shared" si="6"/>
        <v>0</v>
      </c>
      <c r="L47" s="416"/>
      <c r="M47" s="638"/>
    </row>
    <row r="48" spans="1:13" ht="12.75" customHeight="1">
      <c r="A48" s="321" t="s">
        <v>191</v>
      </c>
      <c r="B48" s="416"/>
      <c r="C48" s="416"/>
      <c r="D48" s="416"/>
      <c r="E48" s="416"/>
      <c r="F48" s="406">
        <f t="shared" si="4"/>
        <v>0</v>
      </c>
      <c r="G48" s="422">
        <f t="shared" si="5"/>
        <v>0</v>
      </c>
      <c r="H48" s="416"/>
      <c r="I48" s="416"/>
      <c r="J48" s="406">
        <f t="shared" si="7"/>
        <v>0</v>
      </c>
      <c r="K48" s="434">
        <f t="shared" si="6"/>
        <v>0</v>
      </c>
      <c r="L48" s="416"/>
      <c r="M48" s="638"/>
    </row>
    <row r="49" spans="1:13" ht="12.75" customHeight="1">
      <c r="A49" s="360" t="s">
        <v>218</v>
      </c>
      <c r="B49" s="414">
        <v>0</v>
      </c>
      <c r="C49" s="414">
        <v>0</v>
      </c>
      <c r="D49" s="414">
        <v>0</v>
      </c>
      <c r="E49" s="414">
        <v>0</v>
      </c>
      <c r="F49" s="405">
        <f t="shared" si="4"/>
        <v>0</v>
      </c>
      <c r="G49" s="414">
        <f t="shared" si="5"/>
        <v>0</v>
      </c>
      <c r="H49" s="414">
        <v>0</v>
      </c>
      <c r="I49" s="414">
        <v>0</v>
      </c>
      <c r="J49" s="405">
        <f t="shared" si="7"/>
        <v>0</v>
      </c>
      <c r="K49" s="414">
        <f t="shared" si="6"/>
        <v>0</v>
      </c>
      <c r="L49" s="414">
        <f>SUM(L50:L52)</f>
        <v>0</v>
      </c>
      <c r="M49" s="638"/>
    </row>
    <row r="50" spans="1:13" ht="12.75" customHeight="1">
      <c r="A50" s="321" t="s">
        <v>219</v>
      </c>
      <c r="B50" s="416">
        <v>0</v>
      </c>
      <c r="C50" s="416">
        <v>0</v>
      </c>
      <c r="D50" s="416">
        <v>0</v>
      </c>
      <c r="E50" s="416">
        <v>0</v>
      </c>
      <c r="F50" s="406">
        <f t="shared" si="4"/>
        <v>0</v>
      </c>
      <c r="G50" s="422">
        <f t="shared" si="5"/>
        <v>0</v>
      </c>
      <c r="H50" s="416">
        <v>0</v>
      </c>
      <c r="I50" s="416">
        <v>0</v>
      </c>
      <c r="J50" s="406">
        <f t="shared" si="7"/>
        <v>0</v>
      </c>
      <c r="K50" s="434">
        <f t="shared" si="6"/>
        <v>0</v>
      </c>
      <c r="L50" s="416"/>
      <c r="M50" s="638"/>
    </row>
    <row r="51" spans="1:13" ht="12.75" customHeight="1">
      <c r="A51" s="321" t="s">
        <v>220</v>
      </c>
      <c r="B51" s="416">
        <v>0</v>
      </c>
      <c r="C51" s="416">
        <v>0</v>
      </c>
      <c r="D51" s="416">
        <v>0</v>
      </c>
      <c r="E51" s="416">
        <v>0</v>
      </c>
      <c r="F51" s="406">
        <f t="shared" si="4"/>
        <v>0</v>
      </c>
      <c r="G51" s="422">
        <f t="shared" si="5"/>
        <v>0</v>
      </c>
      <c r="H51" s="416">
        <v>0</v>
      </c>
      <c r="I51" s="416">
        <v>0</v>
      </c>
      <c r="J51" s="406">
        <f t="shared" si="7"/>
        <v>0</v>
      </c>
      <c r="K51" s="434">
        <f t="shared" si="6"/>
        <v>0</v>
      </c>
      <c r="L51" s="416"/>
      <c r="M51" s="638"/>
    </row>
    <row r="52" spans="1:13" ht="12.75" customHeight="1">
      <c r="A52" s="321" t="s">
        <v>191</v>
      </c>
      <c r="B52" s="416"/>
      <c r="C52" s="416"/>
      <c r="D52" s="416"/>
      <c r="E52" s="416"/>
      <c r="F52" s="406">
        <f t="shared" si="4"/>
        <v>0</v>
      </c>
      <c r="G52" s="422">
        <f t="shared" si="5"/>
        <v>0</v>
      </c>
      <c r="H52" s="416"/>
      <c r="I52" s="416"/>
      <c r="J52" s="406">
        <f t="shared" si="7"/>
        <v>0</v>
      </c>
      <c r="K52" s="434">
        <f t="shared" si="6"/>
        <v>0</v>
      </c>
      <c r="L52" s="416"/>
      <c r="M52" s="638"/>
    </row>
    <row r="53" spans="1:13" ht="12.75" customHeight="1">
      <c r="A53" s="360" t="s">
        <v>221</v>
      </c>
      <c r="B53" s="414">
        <v>1012766.63</v>
      </c>
      <c r="C53" s="414">
        <v>1012766.63</v>
      </c>
      <c r="D53" s="414">
        <v>936</v>
      </c>
      <c r="E53" s="414">
        <v>936</v>
      </c>
      <c r="F53" s="405">
        <f t="shared" si="4"/>
        <v>3.6346265559842114E-4</v>
      </c>
      <c r="G53" s="414">
        <f t="shared" si="5"/>
        <v>1011830.63</v>
      </c>
      <c r="H53" s="414">
        <v>936</v>
      </c>
      <c r="I53" s="414">
        <v>936</v>
      </c>
      <c r="J53" s="405">
        <f t="shared" si="7"/>
        <v>0</v>
      </c>
      <c r="K53" s="414">
        <f t="shared" si="6"/>
        <v>1011830.63</v>
      </c>
      <c r="L53" s="414">
        <f>SUM(L54:L58)</f>
        <v>0</v>
      </c>
      <c r="M53" s="638"/>
    </row>
    <row r="54" spans="1:13" ht="12.75" customHeight="1">
      <c r="A54" s="321" t="s">
        <v>222</v>
      </c>
      <c r="B54" s="416">
        <v>0</v>
      </c>
      <c r="C54" s="416">
        <v>0</v>
      </c>
      <c r="D54" s="416">
        <v>0</v>
      </c>
      <c r="E54" s="416">
        <v>0</v>
      </c>
      <c r="F54" s="406">
        <f t="shared" si="4"/>
        <v>0</v>
      </c>
      <c r="G54" s="422">
        <f t="shared" si="5"/>
        <v>0</v>
      </c>
      <c r="H54" s="416">
        <v>0</v>
      </c>
      <c r="I54" s="416">
        <v>0</v>
      </c>
      <c r="J54" s="406">
        <f t="shared" si="7"/>
        <v>0</v>
      </c>
      <c r="K54" s="434">
        <f t="shared" si="6"/>
        <v>0</v>
      </c>
      <c r="L54" s="416"/>
      <c r="M54" s="638"/>
    </row>
    <row r="55" spans="1:13" ht="12.75" customHeight="1">
      <c r="A55" s="321" t="s">
        <v>223</v>
      </c>
      <c r="B55" s="416">
        <v>0</v>
      </c>
      <c r="C55" s="416">
        <v>0</v>
      </c>
      <c r="D55" s="416">
        <v>0</v>
      </c>
      <c r="E55" s="416">
        <v>0</v>
      </c>
      <c r="F55" s="406">
        <f t="shared" si="4"/>
        <v>0</v>
      </c>
      <c r="G55" s="422">
        <f t="shared" si="5"/>
        <v>0</v>
      </c>
      <c r="H55" s="416">
        <v>0</v>
      </c>
      <c r="I55" s="416">
        <v>0</v>
      </c>
      <c r="J55" s="406">
        <f t="shared" si="7"/>
        <v>0</v>
      </c>
      <c r="K55" s="434">
        <f t="shared" si="6"/>
        <v>0</v>
      </c>
      <c r="L55" s="416"/>
      <c r="M55" s="638"/>
    </row>
    <row r="56" spans="1:13" ht="12.75" customHeight="1">
      <c r="A56" s="321" t="s">
        <v>224</v>
      </c>
      <c r="B56" s="416">
        <v>28551.29</v>
      </c>
      <c r="C56" s="416">
        <v>28551.29</v>
      </c>
      <c r="D56" s="416">
        <v>0</v>
      </c>
      <c r="E56" s="416">
        <v>0</v>
      </c>
      <c r="F56" s="406">
        <f t="shared" si="4"/>
        <v>0</v>
      </c>
      <c r="G56" s="422">
        <f t="shared" si="5"/>
        <v>28551.29</v>
      </c>
      <c r="H56" s="416">
        <v>0</v>
      </c>
      <c r="I56" s="416">
        <v>0</v>
      </c>
      <c r="J56" s="406">
        <f t="shared" si="7"/>
        <v>0</v>
      </c>
      <c r="K56" s="434">
        <f t="shared" si="6"/>
        <v>28551.29</v>
      </c>
      <c r="L56" s="416"/>
      <c r="M56" s="638"/>
    </row>
    <row r="57" spans="1:13" ht="12.75" customHeight="1">
      <c r="A57" s="321" t="s">
        <v>225</v>
      </c>
      <c r="B57" s="416">
        <v>581668.65</v>
      </c>
      <c r="C57" s="416">
        <v>581668.65</v>
      </c>
      <c r="D57" s="416">
        <v>0</v>
      </c>
      <c r="E57" s="416">
        <v>0</v>
      </c>
      <c r="F57" s="406">
        <f t="shared" si="4"/>
        <v>0</v>
      </c>
      <c r="G57" s="422">
        <f t="shared" si="5"/>
        <v>581668.65</v>
      </c>
      <c r="H57" s="416">
        <v>0</v>
      </c>
      <c r="I57" s="416">
        <v>0</v>
      </c>
      <c r="J57" s="406">
        <f t="shared" si="7"/>
        <v>0</v>
      </c>
      <c r="K57" s="434">
        <f t="shared" si="6"/>
        <v>581668.65</v>
      </c>
      <c r="L57" s="416"/>
      <c r="M57" s="638"/>
    </row>
    <row r="58" spans="1:13" ht="12.75" customHeight="1">
      <c r="A58" s="321" t="s">
        <v>191</v>
      </c>
      <c r="B58" s="416"/>
      <c r="C58" s="416"/>
      <c r="D58" s="416"/>
      <c r="E58" s="416"/>
      <c r="F58" s="406">
        <f t="shared" si="4"/>
        <v>0</v>
      </c>
      <c r="G58" s="422">
        <f t="shared" si="5"/>
        <v>0</v>
      </c>
      <c r="H58" s="416"/>
      <c r="I58" s="416"/>
      <c r="J58" s="406">
        <f t="shared" si="7"/>
        <v>0</v>
      </c>
      <c r="K58" s="434">
        <f t="shared" si="6"/>
        <v>0</v>
      </c>
      <c r="L58" s="416"/>
      <c r="M58" s="638"/>
    </row>
    <row r="59" spans="1:13" ht="12.75" customHeight="1">
      <c r="A59" s="360" t="s">
        <v>226</v>
      </c>
      <c r="B59" s="414">
        <v>0</v>
      </c>
      <c r="C59" s="414">
        <v>0</v>
      </c>
      <c r="D59" s="414">
        <v>0</v>
      </c>
      <c r="E59" s="414">
        <v>0</v>
      </c>
      <c r="F59" s="405">
        <f t="shared" si="4"/>
        <v>0</v>
      </c>
      <c r="G59" s="414">
        <f t="shared" si="5"/>
        <v>0</v>
      </c>
      <c r="H59" s="414">
        <v>0</v>
      </c>
      <c r="I59" s="414">
        <v>0</v>
      </c>
      <c r="J59" s="405">
        <f t="shared" si="7"/>
        <v>0</v>
      </c>
      <c r="K59" s="414">
        <f t="shared" si="6"/>
        <v>0</v>
      </c>
      <c r="L59" s="414">
        <f>SUM(L60:L64)</f>
        <v>0</v>
      </c>
      <c r="M59" s="638"/>
    </row>
    <row r="60" spans="1:13" ht="12.75" customHeight="1">
      <c r="A60" s="321" t="s">
        <v>227</v>
      </c>
      <c r="B60" s="416">
        <v>0</v>
      </c>
      <c r="C60" s="416">
        <v>0</v>
      </c>
      <c r="D60" s="416">
        <v>0</v>
      </c>
      <c r="E60" s="416">
        <v>0</v>
      </c>
      <c r="F60" s="406">
        <f t="shared" si="4"/>
        <v>0</v>
      </c>
      <c r="G60" s="422">
        <f t="shared" si="5"/>
        <v>0</v>
      </c>
      <c r="H60" s="416">
        <v>0</v>
      </c>
      <c r="I60" s="416">
        <v>0</v>
      </c>
      <c r="J60" s="406">
        <f t="shared" si="7"/>
        <v>0</v>
      </c>
      <c r="K60" s="434">
        <f t="shared" si="6"/>
        <v>0</v>
      </c>
      <c r="L60" s="416"/>
      <c r="M60" s="638"/>
    </row>
    <row r="61" spans="1:13" ht="12.75" customHeight="1">
      <c r="A61" s="321" t="s">
        <v>228</v>
      </c>
      <c r="B61" s="416">
        <v>0</v>
      </c>
      <c r="C61" s="416">
        <v>0</v>
      </c>
      <c r="D61" s="416">
        <v>0</v>
      </c>
      <c r="E61" s="416">
        <v>0</v>
      </c>
      <c r="F61" s="406">
        <f t="shared" si="4"/>
        <v>0</v>
      </c>
      <c r="G61" s="422">
        <f t="shared" si="5"/>
        <v>0</v>
      </c>
      <c r="H61" s="416">
        <v>0</v>
      </c>
      <c r="I61" s="416">
        <v>0</v>
      </c>
      <c r="J61" s="406">
        <f t="shared" si="7"/>
        <v>0</v>
      </c>
      <c r="K61" s="434">
        <f t="shared" si="6"/>
        <v>0</v>
      </c>
      <c r="L61" s="416"/>
      <c r="M61" s="638"/>
    </row>
    <row r="62" spans="1:13" ht="12.75" customHeight="1">
      <c r="A62" s="321" t="s">
        <v>229</v>
      </c>
      <c r="B62" s="416">
        <v>0</v>
      </c>
      <c r="C62" s="416">
        <v>0</v>
      </c>
      <c r="D62" s="416">
        <v>0</v>
      </c>
      <c r="E62" s="416">
        <v>0</v>
      </c>
      <c r="F62" s="406">
        <f t="shared" si="4"/>
        <v>0</v>
      </c>
      <c r="G62" s="422">
        <f t="shared" si="5"/>
        <v>0</v>
      </c>
      <c r="H62" s="416">
        <v>0</v>
      </c>
      <c r="I62" s="416">
        <v>0</v>
      </c>
      <c r="J62" s="406">
        <f t="shared" si="7"/>
        <v>0</v>
      </c>
      <c r="K62" s="434">
        <f t="shared" si="6"/>
        <v>0</v>
      </c>
      <c r="L62" s="416"/>
      <c r="M62" s="638"/>
    </row>
    <row r="63" spans="1:13" ht="12.75" customHeight="1">
      <c r="A63" s="321" t="s">
        <v>230</v>
      </c>
      <c r="B63" s="416">
        <v>0</v>
      </c>
      <c r="C63" s="416">
        <v>0</v>
      </c>
      <c r="D63" s="416">
        <v>0</v>
      </c>
      <c r="E63" s="416">
        <v>0</v>
      </c>
      <c r="F63" s="406">
        <f t="shared" si="4"/>
        <v>0</v>
      </c>
      <c r="G63" s="422">
        <f t="shared" si="5"/>
        <v>0</v>
      </c>
      <c r="H63" s="416">
        <v>0</v>
      </c>
      <c r="I63" s="416">
        <v>0</v>
      </c>
      <c r="J63" s="406">
        <f t="shared" si="7"/>
        <v>0</v>
      </c>
      <c r="K63" s="434">
        <f t="shared" si="6"/>
        <v>0</v>
      </c>
      <c r="L63" s="416"/>
      <c r="M63" s="638"/>
    </row>
    <row r="64" spans="1:13" ht="12.75" customHeight="1">
      <c r="A64" s="321" t="s">
        <v>191</v>
      </c>
      <c r="B64" s="416"/>
      <c r="C64" s="416"/>
      <c r="D64" s="416"/>
      <c r="E64" s="416"/>
      <c r="F64" s="406">
        <f t="shared" si="4"/>
        <v>0</v>
      </c>
      <c r="G64" s="422">
        <f t="shared" si="5"/>
        <v>0</v>
      </c>
      <c r="H64" s="416"/>
      <c r="I64" s="416"/>
      <c r="J64" s="406">
        <f t="shared" si="7"/>
        <v>0</v>
      </c>
      <c r="K64" s="434">
        <f t="shared" si="6"/>
        <v>0</v>
      </c>
      <c r="L64" s="416"/>
      <c r="M64" s="638"/>
    </row>
    <row r="65" spans="1:13" ht="12.75" customHeight="1">
      <c r="A65" s="360" t="s">
        <v>231</v>
      </c>
      <c r="B65" s="414">
        <v>7864836.96</v>
      </c>
      <c r="C65" s="414">
        <v>7164836.96</v>
      </c>
      <c r="D65" s="414">
        <v>180089.86</v>
      </c>
      <c r="E65" s="414">
        <v>180089.86</v>
      </c>
      <c r="F65" s="405">
        <f t="shared" si="4"/>
        <v>6.9931558506354574E-2</v>
      </c>
      <c r="G65" s="414">
        <f t="shared" si="5"/>
        <v>6984747.0999999996</v>
      </c>
      <c r="H65" s="414">
        <v>180089.86</v>
      </c>
      <c r="I65" s="414">
        <v>180089.86</v>
      </c>
      <c r="J65" s="405">
        <f t="shared" si="7"/>
        <v>0</v>
      </c>
      <c r="K65" s="414">
        <f t="shared" si="6"/>
        <v>6984747.0999999996</v>
      </c>
      <c r="L65" s="414">
        <f>SUM(L66:L72)</f>
        <v>0</v>
      </c>
      <c r="M65" s="638"/>
    </row>
    <row r="66" spans="1:13" ht="12.75" customHeight="1">
      <c r="A66" s="321" t="s">
        <v>232</v>
      </c>
      <c r="B66" s="416">
        <v>5066839.58</v>
      </c>
      <c r="C66" s="416">
        <v>5166839.58</v>
      </c>
      <c r="D66" s="416">
        <v>180089.86</v>
      </c>
      <c r="E66" s="416">
        <v>180089.86</v>
      </c>
      <c r="F66" s="406">
        <f t="shared" si="4"/>
        <v>6.9931558506354574E-2</v>
      </c>
      <c r="G66" s="422">
        <f t="shared" si="5"/>
        <v>4986749.72</v>
      </c>
      <c r="H66" s="416">
        <v>180089.86</v>
      </c>
      <c r="I66" s="416">
        <v>180089.86</v>
      </c>
      <c r="J66" s="406">
        <f t="shared" si="7"/>
        <v>0</v>
      </c>
      <c r="K66" s="434">
        <f t="shared" si="6"/>
        <v>4986749.72</v>
      </c>
      <c r="L66" s="416"/>
      <c r="M66" s="638"/>
    </row>
    <row r="67" spans="1:13" ht="12.75" customHeight="1">
      <c r="A67" s="321" t="s">
        <v>233</v>
      </c>
      <c r="B67" s="416">
        <v>151517.35</v>
      </c>
      <c r="C67" s="416">
        <v>151517.35</v>
      </c>
      <c r="D67" s="416">
        <v>0</v>
      </c>
      <c r="E67" s="416">
        <v>0</v>
      </c>
      <c r="F67" s="406">
        <f t="shared" si="4"/>
        <v>0</v>
      </c>
      <c r="G67" s="422">
        <f t="shared" si="5"/>
        <v>151517.35</v>
      </c>
      <c r="H67" s="416">
        <v>0</v>
      </c>
      <c r="I67" s="416">
        <v>0</v>
      </c>
      <c r="J67" s="406">
        <f t="shared" si="7"/>
        <v>0</v>
      </c>
      <c r="K67" s="434">
        <f t="shared" si="6"/>
        <v>151517.35</v>
      </c>
      <c r="L67" s="416"/>
      <c r="M67" s="638"/>
    </row>
    <row r="68" spans="1:13" ht="12.75" customHeight="1">
      <c r="A68" s="321" t="s">
        <v>234</v>
      </c>
      <c r="B68" s="416">
        <v>24600.84</v>
      </c>
      <c r="C68" s="416">
        <v>24600.84</v>
      </c>
      <c r="D68" s="416">
        <v>0</v>
      </c>
      <c r="E68" s="416">
        <v>0</v>
      </c>
      <c r="F68" s="406">
        <f t="shared" si="4"/>
        <v>0</v>
      </c>
      <c r="G68" s="422">
        <f t="shared" si="5"/>
        <v>24600.84</v>
      </c>
      <c r="H68" s="416">
        <v>0</v>
      </c>
      <c r="I68" s="416">
        <v>0</v>
      </c>
      <c r="J68" s="406">
        <f t="shared" si="7"/>
        <v>0</v>
      </c>
      <c r="K68" s="434">
        <f t="shared" si="6"/>
        <v>24600.84</v>
      </c>
      <c r="L68" s="416"/>
      <c r="M68" s="638"/>
    </row>
    <row r="69" spans="1:13" ht="12.75" customHeight="1">
      <c r="A69" s="321" t="s">
        <v>235</v>
      </c>
      <c r="B69" s="416">
        <v>831549.17</v>
      </c>
      <c r="C69" s="416">
        <v>831549.17</v>
      </c>
      <c r="D69" s="416">
        <v>0</v>
      </c>
      <c r="E69" s="416">
        <v>0</v>
      </c>
      <c r="F69" s="406">
        <f t="shared" si="4"/>
        <v>0</v>
      </c>
      <c r="G69" s="422">
        <f t="shared" si="5"/>
        <v>831549.17</v>
      </c>
      <c r="H69" s="416">
        <v>0</v>
      </c>
      <c r="I69" s="416">
        <v>0</v>
      </c>
      <c r="J69" s="406">
        <f t="shared" si="7"/>
        <v>0</v>
      </c>
      <c r="K69" s="434">
        <f t="shared" si="6"/>
        <v>831549.17</v>
      </c>
      <c r="L69" s="416"/>
      <c r="M69" s="638"/>
    </row>
    <row r="70" spans="1:13" ht="12.75" customHeight="1">
      <c r="A70" s="321" t="s">
        <v>236</v>
      </c>
      <c r="B70" s="416">
        <v>0</v>
      </c>
      <c r="C70" s="416">
        <v>0</v>
      </c>
      <c r="D70" s="416">
        <v>0</v>
      </c>
      <c r="E70" s="416">
        <v>0</v>
      </c>
      <c r="F70" s="406">
        <f t="shared" si="4"/>
        <v>0</v>
      </c>
      <c r="G70" s="422">
        <f t="shared" si="5"/>
        <v>0</v>
      </c>
      <c r="H70" s="416">
        <v>0</v>
      </c>
      <c r="I70" s="416">
        <v>0</v>
      </c>
      <c r="J70" s="406">
        <f t="shared" si="7"/>
        <v>0</v>
      </c>
      <c r="K70" s="434">
        <f t="shared" si="6"/>
        <v>0</v>
      </c>
      <c r="L70" s="416"/>
      <c r="M70" s="638"/>
    </row>
    <row r="71" spans="1:13" ht="12.75" customHeight="1">
      <c r="A71" s="321" t="s">
        <v>237</v>
      </c>
      <c r="B71" s="416">
        <v>0</v>
      </c>
      <c r="C71" s="416">
        <v>0</v>
      </c>
      <c r="D71" s="416">
        <v>0</v>
      </c>
      <c r="E71" s="416">
        <v>0</v>
      </c>
      <c r="F71" s="406">
        <f t="shared" si="4"/>
        <v>0</v>
      </c>
      <c r="G71" s="422">
        <f t="shared" si="5"/>
        <v>0</v>
      </c>
      <c r="H71" s="416">
        <v>0</v>
      </c>
      <c r="I71" s="416">
        <v>0</v>
      </c>
      <c r="J71" s="406">
        <f t="shared" si="7"/>
        <v>0</v>
      </c>
      <c r="K71" s="434">
        <f t="shared" si="6"/>
        <v>0</v>
      </c>
      <c r="L71" s="416"/>
      <c r="M71" s="638"/>
    </row>
    <row r="72" spans="1:13" ht="12.75" customHeight="1">
      <c r="A72" s="321" t="s">
        <v>191</v>
      </c>
      <c r="B72" s="416"/>
      <c r="C72" s="416"/>
      <c r="D72" s="416"/>
      <c r="E72" s="416"/>
      <c r="F72" s="406">
        <f t="shared" si="4"/>
        <v>0</v>
      </c>
      <c r="G72" s="422">
        <f t="shared" si="5"/>
        <v>0</v>
      </c>
      <c r="H72" s="416"/>
      <c r="I72" s="416"/>
      <c r="J72" s="406">
        <f t="shared" si="7"/>
        <v>0</v>
      </c>
      <c r="K72" s="434">
        <f t="shared" si="6"/>
        <v>0</v>
      </c>
      <c r="L72" s="416"/>
      <c r="M72" s="638"/>
    </row>
    <row r="73" spans="1:13" ht="12.75" customHeight="1">
      <c r="A73" s="360" t="s">
        <v>238</v>
      </c>
      <c r="B73" s="414">
        <v>834.86</v>
      </c>
      <c r="C73" s="414">
        <v>834.86</v>
      </c>
      <c r="D73" s="414">
        <v>0</v>
      </c>
      <c r="E73" s="414">
        <v>0</v>
      </c>
      <c r="F73" s="405">
        <f t="shared" si="4"/>
        <v>0</v>
      </c>
      <c r="G73" s="414">
        <f t="shared" si="5"/>
        <v>834.86</v>
      </c>
      <c r="H73" s="414">
        <v>0</v>
      </c>
      <c r="I73" s="414">
        <v>0</v>
      </c>
      <c r="J73" s="405">
        <f t="shared" si="7"/>
        <v>0</v>
      </c>
      <c r="K73" s="414">
        <f t="shared" si="6"/>
        <v>834.86</v>
      </c>
      <c r="L73" s="414">
        <f>SUM(L74:L78)</f>
        <v>0</v>
      </c>
      <c r="M73" s="638"/>
    </row>
    <row r="74" spans="1:13" ht="12.75" customHeight="1">
      <c r="A74" s="321" t="s">
        <v>239</v>
      </c>
      <c r="B74" s="416">
        <v>0</v>
      </c>
      <c r="C74" s="416">
        <v>0</v>
      </c>
      <c r="D74" s="416">
        <v>0</v>
      </c>
      <c r="E74" s="416">
        <v>0</v>
      </c>
      <c r="F74" s="406">
        <f t="shared" si="4"/>
        <v>0</v>
      </c>
      <c r="G74" s="422">
        <f t="shared" si="5"/>
        <v>0</v>
      </c>
      <c r="H74" s="416">
        <v>0</v>
      </c>
      <c r="I74" s="416">
        <v>0</v>
      </c>
      <c r="J74" s="406">
        <f t="shared" si="7"/>
        <v>0</v>
      </c>
      <c r="K74" s="434">
        <f t="shared" si="6"/>
        <v>0</v>
      </c>
      <c r="L74" s="416"/>
      <c r="M74" s="638"/>
    </row>
    <row r="75" spans="1:13" ht="12.75" customHeight="1">
      <c r="A75" s="321" t="s">
        <v>240</v>
      </c>
      <c r="B75" s="416">
        <v>0</v>
      </c>
      <c r="C75" s="416">
        <v>0</v>
      </c>
      <c r="D75" s="416">
        <v>0</v>
      </c>
      <c r="E75" s="416">
        <v>0</v>
      </c>
      <c r="F75" s="406">
        <f t="shared" si="4"/>
        <v>0</v>
      </c>
      <c r="G75" s="422">
        <f t="shared" si="5"/>
        <v>0</v>
      </c>
      <c r="H75" s="416">
        <v>0</v>
      </c>
      <c r="I75" s="416">
        <v>0</v>
      </c>
      <c r="J75" s="406">
        <f t="shared" si="7"/>
        <v>0</v>
      </c>
      <c r="K75" s="434">
        <f t="shared" si="6"/>
        <v>0</v>
      </c>
      <c r="L75" s="416"/>
      <c r="M75" s="638"/>
    </row>
    <row r="76" spans="1:13" ht="12.75" customHeight="1">
      <c r="A76" s="321" t="s">
        <v>241</v>
      </c>
      <c r="B76" s="416">
        <v>0</v>
      </c>
      <c r="C76" s="416">
        <v>0</v>
      </c>
      <c r="D76" s="416">
        <v>0</v>
      </c>
      <c r="E76" s="416">
        <v>0</v>
      </c>
      <c r="F76" s="406">
        <f t="shared" si="4"/>
        <v>0</v>
      </c>
      <c r="G76" s="422">
        <f t="shared" si="5"/>
        <v>0</v>
      </c>
      <c r="H76" s="416">
        <v>0</v>
      </c>
      <c r="I76" s="416">
        <v>0</v>
      </c>
      <c r="J76" s="406">
        <f t="shared" si="7"/>
        <v>0</v>
      </c>
      <c r="K76" s="434">
        <f t="shared" si="6"/>
        <v>0</v>
      </c>
      <c r="L76" s="416"/>
      <c r="M76" s="638"/>
    </row>
    <row r="77" spans="1:13" ht="12.75" customHeight="1">
      <c r="A77" s="321" t="s">
        <v>242</v>
      </c>
      <c r="B77" s="416">
        <v>0</v>
      </c>
      <c r="C77" s="416">
        <v>0</v>
      </c>
      <c r="D77" s="416">
        <v>0</v>
      </c>
      <c r="E77" s="416">
        <v>0</v>
      </c>
      <c r="F77" s="406">
        <f t="shared" ref="F77:F108" si="8">IF(E$181="",0,IF(E$181=0,0,E77/E$181))</f>
        <v>0</v>
      </c>
      <c r="G77" s="422">
        <f t="shared" ref="G77:G86" si="9">+C77-E77</f>
        <v>0</v>
      </c>
      <c r="H77" s="416">
        <v>0</v>
      </c>
      <c r="I77" s="416">
        <v>0</v>
      </c>
      <c r="J77" s="406">
        <f t="shared" si="7"/>
        <v>0</v>
      </c>
      <c r="K77" s="434">
        <f t="shared" ref="K77:K86" si="10">+C77-I77</f>
        <v>0</v>
      </c>
      <c r="L77" s="416"/>
      <c r="M77" s="638"/>
    </row>
    <row r="78" spans="1:13" ht="12.75" customHeight="1">
      <c r="A78" s="321" t="s">
        <v>191</v>
      </c>
      <c r="B78" s="416"/>
      <c r="C78" s="416"/>
      <c r="D78" s="416"/>
      <c r="E78" s="416"/>
      <c r="F78" s="406">
        <f t="shared" si="8"/>
        <v>0</v>
      </c>
      <c r="G78" s="422">
        <f t="shared" si="9"/>
        <v>0</v>
      </c>
      <c r="H78" s="416"/>
      <c r="I78" s="416"/>
      <c r="J78" s="406">
        <f t="shared" si="7"/>
        <v>0</v>
      </c>
      <c r="K78" s="434">
        <f t="shared" si="10"/>
        <v>0</v>
      </c>
      <c r="L78" s="416"/>
      <c r="M78" s="638"/>
    </row>
    <row r="79" spans="1:13" ht="12.75" customHeight="1">
      <c r="A79" s="360" t="s">
        <v>243</v>
      </c>
      <c r="B79" s="414">
        <v>19246124.309999999</v>
      </c>
      <c r="C79" s="414">
        <v>18896124.309999999</v>
      </c>
      <c r="D79" s="414">
        <v>2064055.96</v>
      </c>
      <c r="E79" s="414">
        <v>2064055.96</v>
      </c>
      <c r="F79" s="405">
        <f t="shared" si="8"/>
        <v>0.80150348346725275</v>
      </c>
      <c r="G79" s="414">
        <f t="shared" si="9"/>
        <v>16832068.349999998</v>
      </c>
      <c r="H79" s="414">
        <v>2064055.96</v>
      </c>
      <c r="I79" s="414">
        <v>2064055.96</v>
      </c>
      <c r="J79" s="405">
        <f t="shared" ref="J79:J110" si="11">IF(I246="",0,IF(I246=0,0,I79/I$181))</f>
        <v>0</v>
      </c>
      <c r="K79" s="414">
        <f t="shared" si="10"/>
        <v>16832068.349999998</v>
      </c>
      <c r="L79" s="414">
        <f>SUM(L80:L88)</f>
        <v>0</v>
      </c>
      <c r="M79" s="638"/>
    </row>
    <row r="80" spans="1:13" ht="12.75" customHeight="1">
      <c r="A80" s="321" t="s">
        <v>244</v>
      </c>
      <c r="B80" s="416">
        <v>13116944.52</v>
      </c>
      <c r="C80" s="416">
        <v>12624944.52</v>
      </c>
      <c r="D80" s="416">
        <v>1608004.26</v>
      </c>
      <c r="E80" s="416">
        <v>1608004.26</v>
      </c>
      <c r="F80" s="406">
        <f t="shared" si="8"/>
        <v>0.62441185742860472</v>
      </c>
      <c r="G80" s="422">
        <f t="shared" si="9"/>
        <v>11016940.26</v>
      </c>
      <c r="H80" s="416">
        <v>1608004.26</v>
      </c>
      <c r="I80" s="416">
        <v>1608004.26</v>
      </c>
      <c r="J80" s="406">
        <f t="shared" si="11"/>
        <v>0</v>
      </c>
      <c r="K80" s="434">
        <f t="shared" si="10"/>
        <v>11016940.26</v>
      </c>
      <c r="L80" s="416"/>
      <c r="M80" s="638"/>
    </row>
    <row r="81" spans="1:13" ht="12.75" customHeight="1">
      <c r="A81" s="321" t="s">
        <v>245</v>
      </c>
      <c r="B81" s="416">
        <v>0</v>
      </c>
      <c r="C81" s="416">
        <v>0</v>
      </c>
      <c r="D81" s="416">
        <v>0</v>
      </c>
      <c r="E81" s="416">
        <v>0</v>
      </c>
      <c r="F81" s="406">
        <f t="shared" si="8"/>
        <v>0</v>
      </c>
      <c r="G81" s="422">
        <f t="shared" si="9"/>
        <v>0</v>
      </c>
      <c r="H81" s="416">
        <v>0</v>
      </c>
      <c r="I81" s="416">
        <v>0</v>
      </c>
      <c r="J81" s="406">
        <f t="shared" si="11"/>
        <v>0</v>
      </c>
      <c r="K81" s="434">
        <f t="shared" si="10"/>
        <v>0</v>
      </c>
      <c r="L81" s="416"/>
      <c r="M81" s="638"/>
    </row>
    <row r="82" spans="1:13" ht="12.75" customHeight="1">
      <c r="A82" s="321" t="s">
        <v>246</v>
      </c>
      <c r="B82" s="416">
        <v>0</v>
      </c>
      <c r="C82" s="416">
        <v>0</v>
      </c>
      <c r="D82" s="416">
        <v>0</v>
      </c>
      <c r="E82" s="416">
        <v>0</v>
      </c>
      <c r="F82" s="406">
        <f t="shared" si="8"/>
        <v>0</v>
      </c>
      <c r="G82" s="422">
        <f t="shared" si="9"/>
        <v>0</v>
      </c>
      <c r="H82" s="416">
        <v>0</v>
      </c>
      <c r="I82" s="416">
        <v>0</v>
      </c>
      <c r="J82" s="406">
        <f t="shared" si="11"/>
        <v>0</v>
      </c>
      <c r="K82" s="434">
        <f t="shared" si="10"/>
        <v>0</v>
      </c>
      <c r="L82" s="416"/>
      <c r="M82" s="638"/>
    </row>
    <row r="83" spans="1:13" ht="12.75" customHeight="1">
      <c r="A83" s="321" t="s">
        <v>247</v>
      </c>
      <c r="B83" s="416">
        <v>0</v>
      </c>
      <c r="C83" s="416">
        <v>0</v>
      </c>
      <c r="D83" s="416">
        <v>0</v>
      </c>
      <c r="E83" s="416">
        <v>0</v>
      </c>
      <c r="F83" s="406">
        <f t="shared" si="8"/>
        <v>0</v>
      </c>
      <c r="G83" s="422">
        <f t="shared" si="9"/>
        <v>0</v>
      </c>
      <c r="H83" s="416">
        <v>0</v>
      </c>
      <c r="I83" s="416">
        <v>0</v>
      </c>
      <c r="J83" s="406">
        <f t="shared" si="11"/>
        <v>0</v>
      </c>
      <c r="K83" s="434">
        <f t="shared" si="10"/>
        <v>0</v>
      </c>
      <c r="L83" s="416"/>
      <c r="M83" s="638"/>
    </row>
    <row r="84" spans="1:13" ht="12.75" customHeight="1">
      <c r="A84" s="321" t="s">
        <v>248</v>
      </c>
      <c r="B84" s="416">
        <v>3636022.98</v>
      </c>
      <c r="C84" s="416">
        <v>3778022.98</v>
      </c>
      <c r="D84" s="416">
        <v>456051.7</v>
      </c>
      <c r="E84" s="416">
        <v>456051.7</v>
      </c>
      <c r="F84" s="406">
        <f t="shared" si="8"/>
        <v>0.17709162603864795</v>
      </c>
      <c r="G84" s="422">
        <f t="shared" si="9"/>
        <v>3321971.28</v>
      </c>
      <c r="H84" s="416">
        <v>456051.7</v>
      </c>
      <c r="I84" s="416">
        <v>456051.7</v>
      </c>
      <c r="J84" s="406">
        <f t="shared" si="11"/>
        <v>0</v>
      </c>
      <c r="K84" s="434">
        <f t="shared" si="10"/>
        <v>3321971.28</v>
      </c>
      <c r="L84" s="416"/>
      <c r="M84" s="638"/>
    </row>
    <row r="85" spans="1:13" ht="12.75" customHeight="1">
      <c r="A85" s="321" t="s">
        <v>249</v>
      </c>
      <c r="B85" s="416">
        <v>541168.32999999996</v>
      </c>
      <c r="C85" s="416">
        <v>541168.32999999996</v>
      </c>
      <c r="D85" s="416">
        <v>0</v>
      </c>
      <c r="E85" s="416">
        <v>0</v>
      </c>
      <c r="F85" s="406">
        <f t="shared" si="8"/>
        <v>0</v>
      </c>
      <c r="G85" s="422">
        <f t="shared" si="9"/>
        <v>541168.32999999996</v>
      </c>
      <c r="H85" s="416">
        <v>0</v>
      </c>
      <c r="I85" s="416">
        <v>0</v>
      </c>
      <c r="J85" s="406">
        <f t="shared" si="11"/>
        <v>0</v>
      </c>
      <c r="K85" s="434">
        <f t="shared" si="10"/>
        <v>541168.32999999996</v>
      </c>
      <c r="L85" s="416"/>
      <c r="M85" s="638"/>
    </row>
    <row r="86" spans="1:13" ht="12.75" customHeight="1">
      <c r="A86" s="321" t="s">
        <v>250</v>
      </c>
      <c r="B86" s="416">
        <v>0</v>
      </c>
      <c r="C86" s="416">
        <v>0</v>
      </c>
      <c r="D86" s="416">
        <v>0</v>
      </c>
      <c r="E86" s="416">
        <v>0</v>
      </c>
      <c r="F86" s="406">
        <f t="shared" si="8"/>
        <v>0</v>
      </c>
      <c r="G86" s="422">
        <f t="shared" si="9"/>
        <v>0</v>
      </c>
      <c r="H86" s="416">
        <v>0</v>
      </c>
      <c r="I86" s="416">
        <v>0</v>
      </c>
      <c r="J86" s="406">
        <f t="shared" si="11"/>
        <v>0</v>
      </c>
      <c r="K86" s="434">
        <f t="shared" si="10"/>
        <v>0</v>
      </c>
      <c r="L86" s="416"/>
      <c r="M86" s="638"/>
    </row>
    <row r="87" spans="1:13" ht="12.75" customHeight="1">
      <c r="A87" s="321" t="s">
        <v>251</v>
      </c>
      <c r="B87" s="416"/>
      <c r="C87" s="416"/>
      <c r="D87" s="416"/>
      <c r="E87" s="416"/>
      <c r="F87" s="406"/>
      <c r="G87" s="422"/>
      <c r="H87" s="416"/>
      <c r="I87" s="416"/>
      <c r="J87" s="406"/>
      <c r="K87" s="434"/>
      <c r="L87" s="416"/>
      <c r="M87" s="638"/>
    </row>
    <row r="88" spans="1:13" ht="12.75" customHeight="1">
      <c r="A88" s="321" t="s">
        <v>191</v>
      </c>
      <c r="B88" s="416">
        <v>181213.85</v>
      </c>
      <c r="C88" s="416">
        <v>331213.84999999998</v>
      </c>
      <c r="D88" s="416">
        <v>0</v>
      </c>
      <c r="E88" s="416">
        <v>0</v>
      </c>
      <c r="F88" s="406">
        <f t="shared" ref="F88:F126" si="12">IF(E$181="",0,IF(E$181=0,0,E88/E$181))</f>
        <v>0</v>
      </c>
      <c r="G88" s="422">
        <f t="shared" ref="G88:G126" si="13">+C88-E88</f>
        <v>331213.84999999998</v>
      </c>
      <c r="H88" s="416">
        <v>0</v>
      </c>
      <c r="I88" s="416">
        <v>0</v>
      </c>
      <c r="J88" s="406">
        <f t="shared" ref="J88:J123" si="14">IF(I254="",0,IF(I254=0,0,I88/I$181))</f>
        <v>0</v>
      </c>
      <c r="K88" s="434">
        <f t="shared" ref="K88:K126" si="15">+C88-I88</f>
        <v>331213.84999999998</v>
      </c>
      <c r="L88" s="416"/>
      <c r="M88" s="638"/>
    </row>
    <row r="89" spans="1:13" ht="12.75" customHeight="1">
      <c r="A89" s="360" t="s">
        <v>252</v>
      </c>
      <c r="B89" s="414">
        <v>0</v>
      </c>
      <c r="C89" s="414">
        <v>0</v>
      </c>
      <c r="D89" s="414">
        <v>0</v>
      </c>
      <c r="E89" s="414">
        <v>0</v>
      </c>
      <c r="F89" s="405">
        <f t="shared" si="12"/>
        <v>0</v>
      </c>
      <c r="G89" s="414">
        <f t="shared" si="13"/>
        <v>0</v>
      </c>
      <c r="H89" s="414">
        <v>0</v>
      </c>
      <c r="I89" s="414">
        <v>0</v>
      </c>
      <c r="J89" s="405">
        <f t="shared" si="14"/>
        <v>0</v>
      </c>
      <c r="K89" s="414">
        <f t="shared" si="15"/>
        <v>0</v>
      </c>
      <c r="L89" s="414">
        <f>SUM(L90:L92)</f>
        <v>0</v>
      </c>
      <c r="M89" s="638"/>
    </row>
    <row r="90" spans="1:13" ht="12.75" customHeight="1">
      <c r="A90" s="321" t="s">
        <v>253</v>
      </c>
      <c r="B90" s="416">
        <v>150051.66</v>
      </c>
      <c r="C90" s="416">
        <v>300051.65999999997</v>
      </c>
      <c r="D90" s="416">
        <v>0</v>
      </c>
      <c r="E90" s="416">
        <v>0</v>
      </c>
      <c r="F90" s="406">
        <f t="shared" si="12"/>
        <v>0</v>
      </c>
      <c r="G90" s="422">
        <f t="shared" si="13"/>
        <v>300051.65999999997</v>
      </c>
      <c r="H90" s="416">
        <v>0</v>
      </c>
      <c r="I90" s="416">
        <v>0</v>
      </c>
      <c r="J90" s="406">
        <f t="shared" si="14"/>
        <v>0</v>
      </c>
      <c r="K90" s="434">
        <f t="shared" si="15"/>
        <v>300051.65999999997</v>
      </c>
      <c r="L90" s="416"/>
      <c r="M90" s="638"/>
    </row>
    <row r="91" spans="1:13" ht="12.75" customHeight="1">
      <c r="A91" s="321" t="s">
        <v>254</v>
      </c>
      <c r="B91" s="416"/>
      <c r="C91" s="416"/>
      <c r="D91" s="416"/>
      <c r="E91" s="416"/>
      <c r="F91" s="406">
        <f t="shared" si="12"/>
        <v>0</v>
      </c>
      <c r="G91" s="422">
        <f t="shared" si="13"/>
        <v>0</v>
      </c>
      <c r="H91" s="416"/>
      <c r="I91" s="416"/>
      <c r="J91" s="406">
        <f t="shared" si="14"/>
        <v>0</v>
      </c>
      <c r="K91" s="434">
        <f t="shared" si="15"/>
        <v>0</v>
      </c>
      <c r="L91" s="416"/>
      <c r="M91" s="638"/>
    </row>
    <row r="92" spans="1:13" ht="12.75" customHeight="1">
      <c r="A92" s="321" t="s">
        <v>191</v>
      </c>
      <c r="B92" s="416">
        <v>168765</v>
      </c>
      <c r="C92" s="416">
        <v>168765</v>
      </c>
      <c r="D92" s="416">
        <v>0</v>
      </c>
      <c r="E92" s="416">
        <v>0</v>
      </c>
      <c r="F92" s="406">
        <f t="shared" si="12"/>
        <v>0</v>
      </c>
      <c r="G92" s="422">
        <f t="shared" si="13"/>
        <v>168765</v>
      </c>
      <c r="H92" s="416">
        <v>0</v>
      </c>
      <c r="I92" s="416">
        <v>0</v>
      </c>
      <c r="J92" s="406">
        <f t="shared" si="14"/>
        <v>0</v>
      </c>
      <c r="K92" s="434">
        <f t="shared" si="15"/>
        <v>168765</v>
      </c>
      <c r="L92" s="416"/>
      <c r="M92" s="638"/>
    </row>
    <row r="93" spans="1:13" ht="12.75" customHeight="1">
      <c r="A93" s="360" t="s">
        <v>255</v>
      </c>
      <c r="B93" s="414">
        <v>0</v>
      </c>
      <c r="C93" s="414">
        <v>0</v>
      </c>
      <c r="D93" s="414">
        <v>0</v>
      </c>
      <c r="E93" s="414">
        <v>0</v>
      </c>
      <c r="F93" s="405">
        <f t="shared" si="12"/>
        <v>0</v>
      </c>
      <c r="G93" s="414">
        <f t="shared" si="13"/>
        <v>0</v>
      </c>
      <c r="H93" s="414">
        <v>0</v>
      </c>
      <c r="I93" s="414">
        <v>0</v>
      </c>
      <c r="J93" s="405">
        <f t="shared" si="14"/>
        <v>0</v>
      </c>
      <c r="K93" s="414">
        <f t="shared" si="15"/>
        <v>0</v>
      </c>
      <c r="L93" s="414">
        <f>SUM(L94:L97)</f>
        <v>0</v>
      </c>
      <c r="M93" s="638"/>
    </row>
    <row r="94" spans="1:13" ht="12.75" customHeight="1">
      <c r="A94" s="321" t="s">
        <v>256</v>
      </c>
      <c r="B94" s="416">
        <v>0</v>
      </c>
      <c r="C94" s="416">
        <v>0</v>
      </c>
      <c r="D94" s="416">
        <v>0</v>
      </c>
      <c r="E94" s="416">
        <v>0</v>
      </c>
      <c r="F94" s="406">
        <f t="shared" si="12"/>
        <v>0</v>
      </c>
      <c r="G94" s="422">
        <f t="shared" si="13"/>
        <v>0</v>
      </c>
      <c r="H94" s="416">
        <v>0</v>
      </c>
      <c r="I94" s="416">
        <v>0</v>
      </c>
      <c r="J94" s="406">
        <f t="shared" si="14"/>
        <v>0</v>
      </c>
      <c r="K94" s="434">
        <f t="shared" si="15"/>
        <v>0</v>
      </c>
      <c r="L94" s="416"/>
      <c r="M94" s="638"/>
    </row>
    <row r="95" spans="1:13" ht="12.75" customHeight="1">
      <c r="A95" s="321" t="s">
        <v>257</v>
      </c>
      <c r="B95" s="416">
        <v>0</v>
      </c>
      <c r="C95" s="416">
        <v>0</v>
      </c>
      <c r="D95" s="416">
        <v>0</v>
      </c>
      <c r="E95" s="416">
        <v>0</v>
      </c>
      <c r="F95" s="406">
        <f t="shared" si="12"/>
        <v>0</v>
      </c>
      <c r="G95" s="422">
        <f t="shared" si="13"/>
        <v>0</v>
      </c>
      <c r="H95" s="416">
        <v>0</v>
      </c>
      <c r="I95" s="416">
        <v>0</v>
      </c>
      <c r="J95" s="406">
        <f t="shared" si="14"/>
        <v>0</v>
      </c>
      <c r="K95" s="434">
        <f t="shared" si="15"/>
        <v>0</v>
      </c>
      <c r="L95" s="416"/>
      <c r="M95" s="638"/>
    </row>
    <row r="96" spans="1:13" ht="12.75" customHeight="1">
      <c r="A96" s="321" t="s">
        <v>258</v>
      </c>
      <c r="B96" s="416"/>
      <c r="C96" s="416"/>
      <c r="D96" s="416"/>
      <c r="E96" s="416"/>
      <c r="F96" s="406">
        <f t="shared" si="12"/>
        <v>0</v>
      </c>
      <c r="G96" s="422">
        <f t="shared" si="13"/>
        <v>0</v>
      </c>
      <c r="H96" s="416"/>
      <c r="I96" s="416"/>
      <c r="J96" s="406">
        <f t="shared" si="14"/>
        <v>0</v>
      </c>
      <c r="K96" s="434">
        <f t="shared" si="15"/>
        <v>0</v>
      </c>
      <c r="L96" s="416"/>
      <c r="M96" s="638"/>
    </row>
    <row r="97" spans="1:13" ht="12.75" customHeight="1">
      <c r="A97" s="321" t="s">
        <v>191</v>
      </c>
      <c r="B97" s="416">
        <v>987823.38</v>
      </c>
      <c r="C97" s="416">
        <v>987823.38</v>
      </c>
      <c r="D97" s="416">
        <v>43000</v>
      </c>
      <c r="E97" s="416">
        <v>43000</v>
      </c>
      <c r="F97" s="406">
        <f t="shared" si="12"/>
        <v>1.6697536528559945E-2</v>
      </c>
      <c r="G97" s="422">
        <f t="shared" si="13"/>
        <v>944823.38</v>
      </c>
      <c r="H97" s="416">
        <v>43000</v>
      </c>
      <c r="I97" s="416">
        <v>43000</v>
      </c>
      <c r="J97" s="406">
        <f t="shared" si="14"/>
        <v>0</v>
      </c>
      <c r="K97" s="434">
        <f t="shared" si="15"/>
        <v>944823.38</v>
      </c>
      <c r="L97" s="416"/>
      <c r="M97" s="638"/>
    </row>
    <row r="98" spans="1:13" ht="12.75" customHeight="1">
      <c r="A98" s="360" t="s">
        <v>259</v>
      </c>
      <c r="B98" s="414">
        <v>84967.46</v>
      </c>
      <c r="C98" s="414">
        <v>84967.46</v>
      </c>
      <c r="D98" s="414">
        <v>0</v>
      </c>
      <c r="E98" s="414">
        <v>0</v>
      </c>
      <c r="F98" s="405">
        <f t="shared" si="12"/>
        <v>0</v>
      </c>
      <c r="G98" s="414">
        <f t="shared" si="13"/>
        <v>84967.46</v>
      </c>
      <c r="H98" s="414">
        <v>0</v>
      </c>
      <c r="I98" s="414">
        <v>0</v>
      </c>
      <c r="J98" s="405">
        <f t="shared" si="14"/>
        <v>0</v>
      </c>
      <c r="K98" s="414">
        <f t="shared" si="15"/>
        <v>84967.46</v>
      </c>
      <c r="L98" s="414">
        <f>SUM(L99:L102)</f>
        <v>0</v>
      </c>
      <c r="M98" s="638"/>
    </row>
    <row r="99" spans="1:13" ht="12.75" customHeight="1">
      <c r="A99" s="321" t="s">
        <v>260</v>
      </c>
      <c r="B99" s="416">
        <v>902855.92</v>
      </c>
      <c r="C99" s="416">
        <v>902855.92</v>
      </c>
      <c r="D99" s="416">
        <v>43000</v>
      </c>
      <c r="E99" s="416">
        <v>43000</v>
      </c>
      <c r="F99" s="406">
        <f t="shared" si="12"/>
        <v>1.6697536528559945E-2</v>
      </c>
      <c r="G99" s="422">
        <f t="shared" si="13"/>
        <v>859855.92</v>
      </c>
      <c r="H99" s="416">
        <v>43000</v>
      </c>
      <c r="I99" s="416">
        <v>43000</v>
      </c>
      <c r="J99" s="406">
        <f t="shared" si="14"/>
        <v>0</v>
      </c>
      <c r="K99" s="434">
        <f t="shared" si="15"/>
        <v>859855.92</v>
      </c>
      <c r="L99" s="416"/>
      <c r="M99" s="638"/>
    </row>
    <row r="100" spans="1:13" ht="12.75" customHeight="1">
      <c r="A100" s="321" t="s">
        <v>261</v>
      </c>
      <c r="B100" s="416">
        <v>0</v>
      </c>
      <c r="C100" s="416">
        <v>0</v>
      </c>
      <c r="D100" s="416">
        <v>0</v>
      </c>
      <c r="E100" s="416">
        <v>0</v>
      </c>
      <c r="F100" s="406">
        <f t="shared" si="12"/>
        <v>0</v>
      </c>
      <c r="G100" s="422">
        <f t="shared" si="13"/>
        <v>0</v>
      </c>
      <c r="H100" s="416">
        <v>0</v>
      </c>
      <c r="I100" s="416">
        <v>0</v>
      </c>
      <c r="J100" s="406">
        <f t="shared" si="14"/>
        <v>0</v>
      </c>
      <c r="K100" s="434">
        <f t="shared" si="15"/>
        <v>0</v>
      </c>
      <c r="L100" s="416"/>
      <c r="M100" s="638"/>
    </row>
    <row r="101" spans="1:13" ht="12.75" customHeight="1">
      <c r="A101" s="321" t="s">
        <v>262</v>
      </c>
      <c r="B101" s="416"/>
      <c r="C101" s="416"/>
      <c r="D101" s="416"/>
      <c r="E101" s="416"/>
      <c r="F101" s="406">
        <f t="shared" si="12"/>
        <v>0</v>
      </c>
      <c r="G101" s="422">
        <f t="shared" si="13"/>
        <v>0</v>
      </c>
      <c r="H101" s="416"/>
      <c r="I101" s="416"/>
      <c r="J101" s="406">
        <f t="shared" si="14"/>
        <v>0</v>
      </c>
      <c r="K101" s="434">
        <f t="shared" si="15"/>
        <v>0</v>
      </c>
      <c r="L101" s="416"/>
      <c r="M101" s="638"/>
    </row>
    <row r="102" spans="1:13" ht="12.75" customHeight="1">
      <c r="A102" s="321" t="s">
        <v>191</v>
      </c>
      <c r="B102" s="416">
        <v>0</v>
      </c>
      <c r="C102" s="416">
        <v>0</v>
      </c>
      <c r="D102" s="416">
        <v>0</v>
      </c>
      <c r="E102" s="416">
        <v>0</v>
      </c>
      <c r="F102" s="406">
        <f t="shared" si="12"/>
        <v>0</v>
      </c>
      <c r="G102" s="422">
        <f t="shared" si="13"/>
        <v>0</v>
      </c>
      <c r="H102" s="416">
        <v>0</v>
      </c>
      <c r="I102" s="416">
        <v>0</v>
      </c>
      <c r="J102" s="406">
        <f t="shared" si="14"/>
        <v>0</v>
      </c>
      <c r="K102" s="434">
        <f t="shared" si="15"/>
        <v>0</v>
      </c>
      <c r="L102" s="416"/>
      <c r="M102" s="638"/>
    </row>
    <row r="103" spans="1:13" ht="12.75" customHeight="1">
      <c r="A103" s="360" t="s">
        <v>263</v>
      </c>
      <c r="B103" s="414">
        <v>0</v>
      </c>
      <c r="C103" s="414">
        <v>0</v>
      </c>
      <c r="D103" s="414">
        <v>0</v>
      </c>
      <c r="E103" s="414">
        <v>0</v>
      </c>
      <c r="F103" s="405">
        <f t="shared" si="12"/>
        <v>0</v>
      </c>
      <c r="G103" s="414">
        <f t="shared" si="13"/>
        <v>0</v>
      </c>
      <c r="H103" s="414">
        <v>0</v>
      </c>
      <c r="I103" s="414">
        <v>0</v>
      </c>
      <c r="J103" s="405">
        <f t="shared" si="14"/>
        <v>0</v>
      </c>
      <c r="K103" s="414">
        <f t="shared" si="15"/>
        <v>0</v>
      </c>
      <c r="L103" s="414">
        <f>SUM(L104:L106)</f>
        <v>0</v>
      </c>
      <c r="M103" s="638"/>
    </row>
    <row r="104" spans="1:13" ht="12.75" customHeight="1">
      <c r="A104" s="321" t="s">
        <v>264</v>
      </c>
      <c r="B104" s="416">
        <v>0</v>
      </c>
      <c r="C104" s="416">
        <v>0</v>
      </c>
      <c r="D104" s="416">
        <v>0</v>
      </c>
      <c r="E104" s="416">
        <v>0</v>
      </c>
      <c r="F104" s="406">
        <f t="shared" si="12"/>
        <v>0</v>
      </c>
      <c r="G104" s="422">
        <f t="shared" si="13"/>
        <v>0</v>
      </c>
      <c r="H104" s="416">
        <v>0</v>
      </c>
      <c r="I104" s="416">
        <v>0</v>
      </c>
      <c r="J104" s="406">
        <f t="shared" si="14"/>
        <v>0</v>
      </c>
      <c r="K104" s="434">
        <f t="shared" si="15"/>
        <v>0</v>
      </c>
      <c r="L104" s="416"/>
      <c r="M104" s="638"/>
    </row>
    <row r="105" spans="1:13" ht="12.75" customHeight="1">
      <c r="A105" s="321" t="s">
        <v>265</v>
      </c>
      <c r="B105" s="416"/>
      <c r="C105" s="416"/>
      <c r="D105" s="416"/>
      <c r="E105" s="416"/>
      <c r="F105" s="406">
        <f t="shared" si="12"/>
        <v>0</v>
      </c>
      <c r="G105" s="422">
        <f t="shared" si="13"/>
        <v>0</v>
      </c>
      <c r="H105" s="416"/>
      <c r="I105" s="416"/>
      <c r="J105" s="406">
        <f t="shared" si="14"/>
        <v>0</v>
      </c>
      <c r="K105" s="434">
        <f t="shared" si="15"/>
        <v>0</v>
      </c>
      <c r="L105" s="416"/>
      <c r="M105" s="638"/>
    </row>
    <row r="106" spans="1:13" ht="12.75" customHeight="1">
      <c r="A106" s="321" t="s">
        <v>191</v>
      </c>
      <c r="B106" s="416">
        <v>0</v>
      </c>
      <c r="C106" s="416">
        <v>0</v>
      </c>
      <c r="D106" s="416">
        <v>0</v>
      </c>
      <c r="E106" s="416">
        <v>0</v>
      </c>
      <c r="F106" s="406">
        <f t="shared" si="12"/>
        <v>0</v>
      </c>
      <c r="G106" s="422">
        <f t="shared" si="13"/>
        <v>0</v>
      </c>
      <c r="H106" s="416">
        <v>0</v>
      </c>
      <c r="I106" s="416">
        <v>0</v>
      </c>
      <c r="J106" s="406">
        <f t="shared" si="14"/>
        <v>0</v>
      </c>
      <c r="K106" s="434">
        <f t="shared" si="15"/>
        <v>0</v>
      </c>
      <c r="L106" s="416"/>
      <c r="M106" s="638"/>
    </row>
    <row r="107" spans="1:13" ht="12.75" customHeight="1">
      <c r="A107" s="360" t="s">
        <v>266</v>
      </c>
      <c r="B107" s="414">
        <v>0</v>
      </c>
      <c r="C107" s="414">
        <v>0</v>
      </c>
      <c r="D107" s="414">
        <v>0</v>
      </c>
      <c r="E107" s="414">
        <v>0</v>
      </c>
      <c r="F107" s="405">
        <f t="shared" si="12"/>
        <v>0</v>
      </c>
      <c r="G107" s="414">
        <f t="shared" si="13"/>
        <v>0</v>
      </c>
      <c r="H107" s="414">
        <v>0</v>
      </c>
      <c r="I107" s="414">
        <v>0</v>
      </c>
      <c r="J107" s="405">
        <f t="shared" si="14"/>
        <v>0</v>
      </c>
      <c r="K107" s="414">
        <f t="shared" si="15"/>
        <v>0</v>
      </c>
      <c r="L107" s="414">
        <f>SUM(L108:L110)</f>
        <v>0</v>
      </c>
      <c r="M107" s="638"/>
    </row>
    <row r="108" spans="1:13" ht="12.75" customHeight="1">
      <c r="A108" s="321" t="s">
        <v>267</v>
      </c>
      <c r="B108" s="416">
        <v>0</v>
      </c>
      <c r="C108" s="416">
        <v>0</v>
      </c>
      <c r="D108" s="416">
        <v>0</v>
      </c>
      <c r="E108" s="416">
        <v>0</v>
      </c>
      <c r="F108" s="406">
        <f t="shared" si="12"/>
        <v>0</v>
      </c>
      <c r="G108" s="422">
        <f t="shared" si="13"/>
        <v>0</v>
      </c>
      <c r="H108" s="416">
        <v>0</v>
      </c>
      <c r="I108" s="416">
        <v>0</v>
      </c>
      <c r="J108" s="406">
        <f t="shared" si="14"/>
        <v>0</v>
      </c>
      <c r="K108" s="434">
        <f t="shared" si="15"/>
        <v>0</v>
      </c>
      <c r="L108" s="416"/>
      <c r="M108" s="638"/>
    </row>
    <row r="109" spans="1:13" ht="12.75" customHeight="1">
      <c r="A109" s="321" t="s">
        <v>268</v>
      </c>
      <c r="B109" s="416"/>
      <c r="C109" s="416"/>
      <c r="D109" s="416"/>
      <c r="E109" s="416"/>
      <c r="F109" s="406">
        <f t="shared" si="12"/>
        <v>0</v>
      </c>
      <c r="G109" s="422">
        <f t="shared" si="13"/>
        <v>0</v>
      </c>
      <c r="H109" s="416"/>
      <c r="I109" s="416"/>
      <c r="J109" s="406">
        <f t="shared" si="14"/>
        <v>0</v>
      </c>
      <c r="K109" s="434">
        <f t="shared" si="15"/>
        <v>0</v>
      </c>
      <c r="L109" s="416"/>
      <c r="M109" s="638"/>
    </row>
    <row r="110" spans="1:13" ht="12.75" customHeight="1">
      <c r="A110" s="321" t="s">
        <v>191</v>
      </c>
      <c r="B110" s="416">
        <v>6700.32</v>
      </c>
      <c r="C110" s="416">
        <v>6700.32</v>
      </c>
      <c r="D110" s="416">
        <v>0</v>
      </c>
      <c r="E110" s="416">
        <v>0</v>
      </c>
      <c r="F110" s="406">
        <f t="shared" si="12"/>
        <v>0</v>
      </c>
      <c r="G110" s="422">
        <f t="shared" si="13"/>
        <v>6700.32</v>
      </c>
      <c r="H110" s="416">
        <v>0</v>
      </c>
      <c r="I110" s="416">
        <v>0</v>
      </c>
      <c r="J110" s="406">
        <f t="shared" si="14"/>
        <v>0</v>
      </c>
      <c r="K110" s="434">
        <f t="shared" si="15"/>
        <v>6700.32</v>
      </c>
      <c r="L110" s="416"/>
      <c r="M110" s="638"/>
    </row>
    <row r="111" spans="1:13" ht="12.75" customHeight="1">
      <c r="A111" s="360" t="s">
        <v>269</v>
      </c>
      <c r="B111" s="414">
        <v>6700.32</v>
      </c>
      <c r="C111" s="414">
        <v>6700.32</v>
      </c>
      <c r="D111" s="414">
        <v>0</v>
      </c>
      <c r="E111" s="414">
        <v>0</v>
      </c>
      <c r="F111" s="405">
        <f t="shared" si="12"/>
        <v>0</v>
      </c>
      <c r="G111" s="414">
        <f t="shared" si="13"/>
        <v>6700.32</v>
      </c>
      <c r="H111" s="414">
        <v>0</v>
      </c>
      <c r="I111" s="414">
        <v>0</v>
      </c>
      <c r="J111" s="405">
        <f t="shared" si="14"/>
        <v>0</v>
      </c>
      <c r="K111" s="414">
        <f t="shared" si="15"/>
        <v>6700.32</v>
      </c>
      <c r="L111" s="414">
        <f>SUM(L112:L117)</f>
        <v>0</v>
      </c>
      <c r="M111" s="638"/>
    </row>
    <row r="112" spans="1:13" ht="12.75" customHeight="1">
      <c r="A112" s="321" t="s">
        <v>270</v>
      </c>
      <c r="B112" s="416">
        <v>0</v>
      </c>
      <c r="C112" s="416">
        <v>0</v>
      </c>
      <c r="D112" s="416">
        <v>0</v>
      </c>
      <c r="E112" s="416">
        <v>0</v>
      </c>
      <c r="F112" s="406">
        <f t="shared" si="12"/>
        <v>0</v>
      </c>
      <c r="G112" s="422">
        <f t="shared" si="13"/>
        <v>0</v>
      </c>
      <c r="H112" s="416">
        <v>0</v>
      </c>
      <c r="I112" s="416">
        <v>0</v>
      </c>
      <c r="J112" s="406">
        <f t="shared" si="14"/>
        <v>0</v>
      </c>
      <c r="K112" s="434">
        <f t="shared" si="15"/>
        <v>0</v>
      </c>
      <c r="L112" s="416"/>
      <c r="M112" s="638"/>
    </row>
    <row r="113" spans="1:13" ht="12.75" customHeight="1">
      <c r="A113" s="321" t="s">
        <v>271</v>
      </c>
      <c r="B113" s="416">
        <v>0</v>
      </c>
      <c r="C113" s="416">
        <v>0</v>
      </c>
      <c r="D113" s="416">
        <v>0</v>
      </c>
      <c r="E113" s="416">
        <v>0</v>
      </c>
      <c r="F113" s="406">
        <f t="shared" si="12"/>
        <v>0</v>
      </c>
      <c r="G113" s="422">
        <f t="shared" si="13"/>
        <v>0</v>
      </c>
      <c r="H113" s="416">
        <v>0</v>
      </c>
      <c r="I113" s="416">
        <v>0</v>
      </c>
      <c r="J113" s="406">
        <f t="shared" si="14"/>
        <v>0</v>
      </c>
      <c r="K113" s="434">
        <f t="shared" si="15"/>
        <v>0</v>
      </c>
      <c r="L113" s="416"/>
      <c r="M113" s="638"/>
    </row>
    <row r="114" spans="1:13" ht="12.75" customHeight="1">
      <c r="A114" s="321" t="s">
        <v>272</v>
      </c>
      <c r="B114" s="416">
        <v>0</v>
      </c>
      <c r="C114" s="416">
        <v>0</v>
      </c>
      <c r="D114" s="416">
        <v>0</v>
      </c>
      <c r="E114" s="416">
        <v>0</v>
      </c>
      <c r="F114" s="406">
        <f t="shared" si="12"/>
        <v>0</v>
      </c>
      <c r="G114" s="422">
        <f t="shared" si="13"/>
        <v>0</v>
      </c>
      <c r="H114" s="416">
        <v>0</v>
      </c>
      <c r="I114" s="416">
        <v>0</v>
      </c>
      <c r="J114" s="406">
        <f t="shared" si="14"/>
        <v>0</v>
      </c>
      <c r="K114" s="434">
        <f t="shared" si="15"/>
        <v>0</v>
      </c>
      <c r="L114" s="416"/>
      <c r="M114" s="638"/>
    </row>
    <row r="115" spans="1:13" ht="12.75" customHeight="1">
      <c r="A115" s="321" t="s">
        <v>273</v>
      </c>
      <c r="B115" s="416">
        <v>0</v>
      </c>
      <c r="C115" s="416">
        <v>0</v>
      </c>
      <c r="D115" s="416">
        <v>0</v>
      </c>
      <c r="E115" s="416">
        <v>0</v>
      </c>
      <c r="F115" s="406">
        <f t="shared" si="12"/>
        <v>0</v>
      </c>
      <c r="G115" s="422">
        <f t="shared" si="13"/>
        <v>0</v>
      </c>
      <c r="H115" s="416">
        <v>0</v>
      </c>
      <c r="I115" s="416">
        <v>0</v>
      </c>
      <c r="J115" s="406">
        <f t="shared" si="14"/>
        <v>0</v>
      </c>
      <c r="K115" s="434">
        <f t="shared" si="15"/>
        <v>0</v>
      </c>
      <c r="L115" s="416"/>
      <c r="M115" s="638"/>
    </row>
    <row r="116" spans="1:13" ht="12.75" customHeight="1">
      <c r="A116" s="321" t="s">
        <v>274</v>
      </c>
      <c r="B116" s="416"/>
      <c r="C116" s="416"/>
      <c r="D116" s="416"/>
      <c r="E116" s="416"/>
      <c r="F116" s="406">
        <f t="shared" si="12"/>
        <v>0</v>
      </c>
      <c r="G116" s="422">
        <f t="shared" si="13"/>
        <v>0</v>
      </c>
      <c r="H116" s="416"/>
      <c r="I116" s="416"/>
      <c r="J116" s="406">
        <f t="shared" si="14"/>
        <v>0</v>
      </c>
      <c r="K116" s="434">
        <f t="shared" si="15"/>
        <v>0</v>
      </c>
      <c r="L116" s="416"/>
      <c r="M116" s="638"/>
    </row>
    <row r="117" spans="1:13" ht="12.75" customHeight="1">
      <c r="A117" s="321" t="s">
        <v>191</v>
      </c>
      <c r="B117" s="416">
        <v>0</v>
      </c>
      <c r="C117" s="416">
        <v>0</v>
      </c>
      <c r="D117" s="416">
        <v>0</v>
      </c>
      <c r="E117" s="416">
        <v>0</v>
      </c>
      <c r="F117" s="406">
        <f t="shared" si="12"/>
        <v>0</v>
      </c>
      <c r="G117" s="422">
        <f t="shared" si="13"/>
        <v>0</v>
      </c>
      <c r="H117" s="416">
        <v>0</v>
      </c>
      <c r="I117" s="416">
        <v>0</v>
      </c>
      <c r="J117" s="406">
        <f t="shared" si="14"/>
        <v>0</v>
      </c>
      <c r="K117" s="434">
        <f t="shared" si="15"/>
        <v>0</v>
      </c>
      <c r="L117" s="416"/>
      <c r="M117" s="638"/>
    </row>
    <row r="118" spans="1:13" ht="12.75" customHeight="1">
      <c r="A118" s="360" t="s">
        <v>275</v>
      </c>
      <c r="B118" s="414">
        <v>0</v>
      </c>
      <c r="C118" s="414">
        <v>0</v>
      </c>
      <c r="D118" s="414">
        <v>0</v>
      </c>
      <c r="E118" s="414">
        <v>0</v>
      </c>
      <c r="F118" s="405">
        <f t="shared" si="12"/>
        <v>0</v>
      </c>
      <c r="G118" s="414">
        <f t="shared" si="13"/>
        <v>0</v>
      </c>
      <c r="H118" s="414">
        <v>0</v>
      </c>
      <c r="I118" s="414">
        <v>0</v>
      </c>
      <c r="J118" s="405">
        <f t="shared" si="14"/>
        <v>0</v>
      </c>
      <c r="K118" s="414">
        <f t="shared" si="15"/>
        <v>0</v>
      </c>
      <c r="L118" s="414">
        <f>SUM(L119:L122)</f>
        <v>0</v>
      </c>
      <c r="M118" s="638"/>
    </row>
    <row r="119" spans="1:13" ht="12.75" customHeight="1">
      <c r="A119" s="321" t="s">
        <v>276</v>
      </c>
      <c r="B119" s="416">
        <v>0</v>
      </c>
      <c r="C119" s="416">
        <v>0</v>
      </c>
      <c r="D119" s="416">
        <v>0</v>
      </c>
      <c r="E119" s="416">
        <v>0</v>
      </c>
      <c r="F119" s="406">
        <f t="shared" si="12"/>
        <v>0</v>
      </c>
      <c r="G119" s="422">
        <f t="shared" si="13"/>
        <v>0</v>
      </c>
      <c r="H119" s="416">
        <v>0</v>
      </c>
      <c r="I119" s="416">
        <v>0</v>
      </c>
      <c r="J119" s="406">
        <f t="shared" si="14"/>
        <v>0</v>
      </c>
      <c r="K119" s="434">
        <f t="shared" si="15"/>
        <v>0</v>
      </c>
      <c r="L119" s="416"/>
      <c r="M119" s="638"/>
    </row>
    <row r="120" spans="1:13" ht="12.75" customHeight="1">
      <c r="A120" s="321" t="s">
        <v>277</v>
      </c>
      <c r="B120" s="416">
        <v>0</v>
      </c>
      <c r="C120" s="416">
        <v>0</v>
      </c>
      <c r="D120" s="416">
        <v>0</v>
      </c>
      <c r="E120" s="416">
        <v>0</v>
      </c>
      <c r="F120" s="406">
        <f t="shared" si="12"/>
        <v>0</v>
      </c>
      <c r="G120" s="422">
        <f t="shared" si="13"/>
        <v>0</v>
      </c>
      <c r="H120" s="416">
        <v>0</v>
      </c>
      <c r="I120" s="416">
        <v>0</v>
      </c>
      <c r="J120" s="406">
        <f t="shared" si="14"/>
        <v>0</v>
      </c>
      <c r="K120" s="434">
        <f t="shared" si="15"/>
        <v>0</v>
      </c>
      <c r="L120" s="416"/>
      <c r="M120" s="638"/>
    </row>
    <row r="121" spans="1:13" ht="12.75" customHeight="1">
      <c r="A121" s="321" t="s">
        <v>278</v>
      </c>
      <c r="B121" s="416"/>
      <c r="C121" s="416"/>
      <c r="D121" s="416"/>
      <c r="E121" s="416"/>
      <c r="F121" s="406">
        <f t="shared" si="12"/>
        <v>0</v>
      </c>
      <c r="G121" s="422">
        <f t="shared" si="13"/>
        <v>0</v>
      </c>
      <c r="H121" s="416"/>
      <c r="I121" s="416"/>
      <c r="J121" s="406">
        <f t="shared" si="14"/>
        <v>0</v>
      </c>
      <c r="K121" s="434">
        <f t="shared" si="15"/>
        <v>0</v>
      </c>
      <c r="L121" s="416"/>
      <c r="M121" s="638"/>
    </row>
    <row r="122" spans="1:13" ht="12.75" customHeight="1">
      <c r="A122" s="321" t="s">
        <v>191</v>
      </c>
      <c r="B122" s="416">
        <v>436936.33</v>
      </c>
      <c r="C122" s="416">
        <v>436936.33</v>
      </c>
      <c r="D122" s="416">
        <v>0</v>
      </c>
      <c r="E122" s="416">
        <v>0</v>
      </c>
      <c r="F122" s="406">
        <f t="shared" si="12"/>
        <v>0</v>
      </c>
      <c r="G122" s="422">
        <f t="shared" si="13"/>
        <v>436936.33</v>
      </c>
      <c r="H122" s="416">
        <v>0</v>
      </c>
      <c r="I122" s="416">
        <v>0</v>
      </c>
      <c r="J122" s="406">
        <f t="shared" si="14"/>
        <v>0</v>
      </c>
      <c r="K122" s="434">
        <f t="shared" si="15"/>
        <v>436936.33</v>
      </c>
      <c r="L122" s="416"/>
      <c r="M122" s="638"/>
    </row>
    <row r="123" spans="1:13" ht="12.75" customHeight="1">
      <c r="A123" s="360" t="s">
        <v>279</v>
      </c>
      <c r="B123" s="414">
        <v>0</v>
      </c>
      <c r="C123" s="414">
        <v>0</v>
      </c>
      <c r="D123" s="414">
        <v>0</v>
      </c>
      <c r="E123" s="414">
        <v>0</v>
      </c>
      <c r="F123" s="405">
        <f t="shared" si="12"/>
        <v>0</v>
      </c>
      <c r="G123" s="414">
        <f t="shared" si="13"/>
        <v>0</v>
      </c>
      <c r="H123" s="414">
        <v>0</v>
      </c>
      <c r="I123" s="414">
        <v>0</v>
      </c>
      <c r="J123" s="405">
        <f t="shared" si="14"/>
        <v>0</v>
      </c>
      <c r="K123" s="414">
        <f t="shared" si="15"/>
        <v>0</v>
      </c>
      <c r="L123" s="414">
        <f>SUM(L124:L129)</f>
        <v>0</v>
      </c>
      <c r="M123" s="638"/>
    </row>
    <row r="124" spans="1:13" ht="12.75" customHeight="1">
      <c r="A124" s="321" t="s">
        <v>280</v>
      </c>
      <c r="B124" s="416">
        <v>0</v>
      </c>
      <c r="C124" s="416">
        <v>0</v>
      </c>
      <c r="D124" s="416">
        <v>0</v>
      </c>
      <c r="E124" s="416">
        <v>0</v>
      </c>
      <c r="F124" s="406">
        <f t="shared" si="12"/>
        <v>0</v>
      </c>
      <c r="G124" s="422">
        <f t="shared" si="13"/>
        <v>0</v>
      </c>
      <c r="H124" s="416">
        <v>0</v>
      </c>
      <c r="I124" s="416">
        <v>0</v>
      </c>
      <c r="J124" s="406">
        <f>IF(I294="",0,IF(I294=0,0,I124/I$181))</f>
        <v>0</v>
      </c>
      <c r="K124" s="434">
        <f t="shared" si="15"/>
        <v>0</v>
      </c>
      <c r="L124" s="416"/>
      <c r="M124" s="638"/>
    </row>
    <row r="125" spans="1:13" ht="12.75" customHeight="1">
      <c r="A125" s="321" t="s">
        <v>281</v>
      </c>
      <c r="B125" s="416">
        <v>0</v>
      </c>
      <c r="C125" s="416">
        <v>0</v>
      </c>
      <c r="D125" s="416">
        <v>0</v>
      </c>
      <c r="E125" s="416">
        <v>0</v>
      </c>
      <c r="F125" s="406">
        <f t="shared" si="12"/>
        <v>0</v>
      </c>
      <c r="G125" s="422">
        <f t="shared" si="13"/>
        <v>0</v>
      </c>
      <c r="H125" s="416">
        <v>0</v>
      </c>
      <c r="I125" s="416">
        <v>0</v>
      </c>
      <c r="J125" s="406">
        <f>IF(I295="",0,IF(I295=0,0,I125/I$181))</f>
        <v>0</v>
      </c>
      <c r="K125" s="434">
        <f t="shared" si="15"/>
        <v>0</v>
      </c>
      <c r="L125" s="416"/>
      <c r="M125" s="638"/>
    </row>
    <row r="126" spans="1:13" ht="12.75" customHeight="1">
      <c r="A126" s="321" t="s">
        <v>282</v>
      </c>
      <c r="B126" s="416">
        <v>0</v>
      </c>
      <c r="C126" s="416">
        <v>0</v>
      </c>
      <c r="D126" s="416">
        <v>0</v>
      </c>
      <c r="E126" s="416">
        <v>0</v>
      </c>
      <c r="F126" s="406">
        <f t="shared" si="12"/>
        <v>0</v>
      </c>
      <c r="G126" s="422">
        <f t="shared" si="13"/>
        <v>0</v>
      </c>
      <c r="H126" s="416">
        <v>0</v>
      </c>
      <c r="I126" s="416">
        <v>0</v>
      </c>
      <c r="J126" s="406">
        <f>IF(I296="",0,IF(I296=0,0,I126/I$181))</f>
        <v>0</v>
      </c>
      <c r="K126" s="434">
        <f t="shared" si="15"/>
        <v>0</v>
      </c>
      <c r="L126" s="416"/>
      <c r="M126" s="638"/>
    </row>
    <row r="127" spans="1:13" ht="12.75" customHeight="1">
      <c r="A127" s="321" t="s">
        <v>283</v>
      </c>
      <c r="B127" s="416">
        <v>262548.17</v>
      </c>
      <c r="C127" s="416">
        <v>262548.17</v>
      </c>
      <c r="D127" s="416">
        <v>0</v>
      </c>
      <c r="E127" s="416">
        <v>0</v>
      </c>
      <c r="F127" s="406"/>
      <c r="G127" s="422"/>
      <c r="H127" s="416">
        <v>0</v>
      </c>
      <c r="I127" s="416">
        <v>0</v>
      </c>
      <c r="J127" s="406"/>
      <c r="K127" s="434"/>
      <c r="L127" s="416"/>
      <c r="M127" s="638"/>
    </row>
    <row r="128" spans="1:13" ht="12.75" customHeight="1">
      <c r="A128" s="321" t="s">
        <v>284</v>
      </c>
      <c r="B128" s="416">
        <v>1249.4100000000001</v>
      </c>
      <c r="C128" s="416">
        <v>1249.4100000000001</v>
      </c>
      <c r="D128" s="416">
        <v>0</v>
      </c>
      <c r="E128" s="416">
        <v>0</v>
      </c>
      <c r="F128" s="406"/>
      <c r="G128" s="422"/>
      <c r="H128" s="416">
        <v>0</v>
      </c>
      <c r="I128" s="416">
        <v>0</v>
      </c>
      <c r="J128" s="406"/>
      <c r="K128" s="434"/>
      <c r="L128" s="416"/>
      <c r="M128" s="638"/>
    </row>
    <row r="129" spans="1:13" ht="12.75" customHeight="1">
      <c r="A129" s="321" t="s">
        <v>191</v>
      </c>
      <c r="B129" s="416">
        <v>0</v>
      </c>
      <c r="C129" s="416">
        <v>0</v>
      </c>
      <c r="D129" s="416">
        <v>0</v>
      </c>
      <c r="E129" s="416">
        <v>0</v>
      </c>
      <c r="F129" s="406">
        <f t="shared" ref="F129:F160" si="16">IF(E$181="",0,IF(E$181=0,0,E129/E$181))</f>
        <v>0</v>
      </c>
      <c r="G129" s="422">
        <f t="shared" ref="G129:G160" si="17">+C129-E129</f>
        <v>0</v>
      </c>
      <c r="H129" s="416">
        <v>0</v>
      </c>
      <c r="I129" s="416">
        <v>0</v>
      </c>
      <c r="J129" s="406">
        <f t="shared" ref="J129:J160" si="18">IF(I297="",0,IF(I297=0,0,I129/I$181))</f>
        <v>0</v>
      </c>
      <c r="K129" s="434">
        <f t="shared" ref="K129:K160" si="19">+C129-I129</f>
        <v>0</v>
      </c>
      <c r="L129" s="416"/>
      <c r="M129" s="638"/>
    </row>
    <row r="130" spans="1:13" ht="12.75" customHeight="1">
      <c r="A130" s="360" t="s">
        <v>285</v>
      </c>
      <c r="B130" s="414">
        <f>SUM(B131:B132)</f>
        <v>0</v>
      </c>
      <c r="C130" s="414">
        <f>SUM(C131:C132)</f>
        <v>0</v>
      </c>
      <c r="D130" s="414">
        <f>SUM(D131:D132)</f>
        <v>0</v>
      </c>
      <c r="E130" s="414">
        <f>SUM(E131:E132)</f>
        <v>0</v>
      </c>
      <c r="F130" s="405">
        <f t="shared" si="16"/>
        <v>0</v>
      </c>
      <c r="G130" s="414">
        <f t="shared" si="17"/>
        <v>0</v>
      </c>
      <c r="H130" s="414">
        <f>SUM(H131:H132)</f>
        <v>0</v>
      </c>
      <c r="I130" s="414">
        <f>SUM(I131:I132)</f>
        <v>0</v>
      </c>
      <c r="J130" s="405">
        <f t="shared" si="18"/>
        <v>0</v>
      </c>
      <c r="K130" s="414">
        <f t="shared" si="19"/>
        <v>0</v>
      </c>
      <c r="L130" s="414">
        <f>SUM(L131:L132)</f>
        <v>0</v>
      </c>
      <c r="M130" s="638"/>
    </row>
    <row r="131" spans="1:13" ht="12.75" customHeight="1">
      <c r="A131" s="321" t="s">
        <v>286</v>
      </c>
      <c r="B131" s="416">
        <v>0</v>
      </c>
      <c r="C131" s="416">
        <v>0</v>
      </c>
      <c r="D131" s="416">
        <v>0</v>
      </c>
      <c r="E131" s="416">
        <v>0</v>
      </c>
      <c r="F131" s="406">
        <f t="shared" si="16"/>
        <v>0</v>
      </c>
      <c r="G131" s="422">
        <f t="shared" si="17"/>
        <v>0</v>
      </c>
      <c r="H131" s="416">
        <v>0</v>
      </c>
      <c r="I131" s="416">
        <v>0</v>
      </c>
      <c r="J131" s="406">
        <f t="shared" si="18"/>
        <v>0</v>
      </c>
      <c r="K131" s="434">
        <f t="shared" si="19"/>
        <v>0</v>
      </c>
      <c r="L131" s="416"/>
      <c r="M131" s="638"/>
    </row>
    <row r="132" spans="1:13" ht="12.75" customHeight="1">
      <c r="A132" s="321" t="s">
        <v>287</v>
      </c>
      <c r="B132" s="416">
        <v>0</v>
      </c>
      <c r="C132" s="416">
        <v>0</v>
      </c>
      <c r="D132" s="416">
        <v>0</v>
      </c>
      <c r="E132" s="416">
        <v>0</v>
      </c>
      <c r="F132" s="406">
        <f t="shared" si="16"/>
        <v>0</v>
      </c>
      <c r="G132" s="422">
        <f t="shared" si="17"/>
        <v>0</v>
      </c>
      <c r="H132" s="416">
        <v>0</v>
      </c>
      <c r="I132" s="416">
        <v>0</v>
      </c>
      <c r="J132" s="406">
        <f t="shared" si="18"/>
        <v>0</v>
      </c>
      <c r="K132" s="434">
        <f t="shared" si="19"/>
        <v>0</v>
      </c>
      <c r="L132" s="416"/>
      <c r="M132" s="638"/>
    </row>
    <row r="133" spans="1:13" ht="12.75" customHeight="1">
      <c r="A133" s="360" t="s">
        <v>288</v>
      </c>
      <c r="B133" s="414">
        <v>0</v>
      </c>
      <c r="C133" s="414">
        <v>0</v>
      </c>
      <c r="D133" s="414">
        <v>0</v>
      </c>
      <c r="E133" s="414">
        <v>0</v>
      </c>
      <c r="F133" s="405">
        <f t="shared" si="16"/>
        <v>0</v>
      </c>
      <c r="G133" s="414">
        <f t="shared" si="17"/>
        <v>0</v>
      </c>
      <c r="H133" s="414">
        <v>0</v>
      </c>
      <c r="I133" s="414">
        <v>0</v>
      </c>
      <c r="J133" s="405">
        <f t="shared" si="18"/>
        <v>0</v>
      </c>
      <c r="K133" s="414">
        <f t="shared" si="19"/>
        <v>0</v>
      </c>
      <c r="L133" s="414">
        <f>SUM(L134:L139)</f>
        <v>0</v>
      </c>
      <c r="M133" s="638"/>
    </row>
    <row r="134" spans="1:13" ht="12.75" customHeight="1">
      <c r="A134" s="321" t="s">
        <v>289</v>
      </c>
      <c r="B134" s="416">
        <v>0</v>
      </c>
      <c r="C134" s="416">
        <v>0</v>
      </c>
      <c r="D134" s="416">
        <v>0</v>
      </c>
      <c r="E134" s="416">
        <v>0</v>
      </c>
      <c r="F134" s="406">
        <f t="shared" si="16"/>
        <v>0</v>
      </c>
      <c r="G134" s="422">
        <f t="shared" si="17"/>
        <v>0</v>
      </c>
      <c r="H134" s="416">
        <v>0</v>
      </c>
      <c r="I134" s="416">
        <v>0</v>
      </c>
      <c r="J134" s="406">
        <f t="shared" si="18"/>
        <v>0</v>
      </c>
      <c r="K134" s="434">
        <f t="shared" si="19"/>
        <v>0</v>
      </c>
      <c r="L134" s="416"/>
      <c r="M134" s="638"/>
    </row>
    <row r="135" spans="1:13" ht="12.75" customHeight="1">
      <c r="A135" s="321" t="s">
        <v>290</v>
      </c>
      <c r="B135" s="416">
        <v>0</v>
      </c>
      <c r="C135" s="416">
        <v>0</v>
      </c>
      <c r="D135" s="416">
        <v>0</v>
      </c>
      <c r="E135" s="416">
        <v>0</v>
      </c>
      <c r="F135" s="406">
        <f t="shared" si="16"/>
        <v>0</v>
      </c>
      <c r="G135" s="422">
        <f t="shared" si="17"/>
        <v>0</v>
      </c>
      <c r="H135" s="416">
        <v>0</v>
      </c>
      <c r="I135" s="416">
        <v>0</v>
      </c>
      <c r="J135" s="406">
        <f t="shared" si="18"/>
        <v>0</v>
      </c>
      <c r="K135" s="434">
        <f t="shared" si="19"/>
        <v>0</v>
      </c>
      <c r="L135" s="416"/>
      <c r="M135" s="638"/>
    </row>
    <row r="136" spans="1:13" ht="12.75" customHeight="1">
      <c r="A136" s="321" t="s">
        <v>291</v>
      </c>
      <c r="B136" s="416">
        <v>0</v>
      </c>
      <c r="C136" s="416">
        <v>0</v>
      </c>
      <c r="D136" s="416">
        <v>0</v>
      </c>
      <c r="E136" s="416">
        <v>0</v>
      </c>
      <c r="F136" s="406">
        <f t="shared" si="16"/>
        <v>0</v>
      </c>
      <c r="G136" s="422">
        <f t="shared" si="17"/>
        <v>0</v>
      </c>
      <c r="H136" s="416">
        <v>0</v>
      </c>
      <c r="I136" s="416">
        <v>0</v>
      </c>
      <c r="J136" s="406">
        <f t="shared" si="18"/>
        <v>0</v>
      </c>
      <c r="K136" s="434">
        <f t="shared" si="19"/>
        <v>0</v>
      </c>
      <c r="L136" s="416"/>
      <c r="M136" s="638"/>
    </row>
    <row r="137" spans="1:13" ht="12.75" customHeight="1">
      <c r="A137" s="321" t="s">
        <v>292</v>
      </c>
      <c r="B137" s="416">
        <v>0</v>
      </c>
      <c r="C137" s="416">
        <v>0</v>
      </c>
      <c r="D137" s="416">
        <v>0</v>
      </c>
      <c r="E137" s="416">
        <v>0</v>
      </c>
      <c r="F137" s="406">
        <f t="shared" si="16"/>
        <v>0</v>
      </c>
      <c r="G137" s="422">
        <f t="shared" si="17"/>
        <v>0</v>
      </c>
      <c r="H137" s="416">
        <v>0</v>
      </c>
      <c r="I137" s="416">
        <v>0</v>
      </c>
      <c r="J137" s="406">
        <f t="shared" si="18"/>
        <v>0</v>
      </c>
      <c r="K137" s="434">
        <f t="shared" si="19"/>
        <v>0</v>
      </c>
      <c r="L137" s="416"/>
      <c r="M137" s="638"/>
    </row>
    <row r="138" spans="1:13" ht="12.75" customHeight="1">
      <c r="A138" s="321" t="s">
        <v>293</v>
      </c>
      <c r="B138" s="416">
        <v>0</v>
      </c>
      <c r="C138" s="416">
        <v>0</v>
      </c>
      <c r="D138" s="416">
        <v>0</v>
      </c>
      <c r="E138" s="416">
        <v>0</v>
      </c>
      <c r="F138" s="406">
        <f t="shared" si="16"/>
        <v>0</v>
      </c>
      <c r="G138" s="422">
        <f t="shared" si="17"/>
        <v>0</v>
      </c>
      <c r="H138" s="416">
        <v>0</v>
      </c>
      <c r="I138" s="416">
        <v>0</v>
      </c>
      <c r="J138" s="406">
        <f t="shared" si="18"/>
        <v>0</v>
      </c>
      <c r="K138" s="434">
        <f t="shared" si="19"/>
        <v>0</v>
      </c>
      <c r="L138" s="416"/>
      <c r="M138" s="638"/>
    </row>
    <row r="139" spans="1:13" ht="12.75" customHeight="1">
      <c r="A139" s="321" t="s">
        <v>191</v>
      </c>
      <c r="B139" s="416">
        <v>0</v>
      </c>
      <c r="C139" s="416">
        <v>0</v>
      </c>
      <c r="D139" s="416">
        <v>0</v>
      </c>
      <c r="E139" s="416">
        <v>0</v>
      </c>
      <c r="F139" s="406">
        <f t="shared" si="16"/>
        <v>0</v>
      </c>
      <c r="G139" s="422">
        <f t="shared" si="17"/>
        <v>0</v>
      </c>
      <c r="H139" s="416">
        <v>0</v>
      </c>
      <c r="I139" s="416">
        <v>0</v>
      </c>
      <c r="J139" s="406">
        <f t="shared" si="18"/>
        <v>0</v>
      </c>
      <c r="K139" s="434">
        <f t="shared" si="19"/>
        <v>0</v>
      </c>
      <c r="L139" s="416"/>
      <c r="M139" s="638"/>
    </row>
    <row r="140" spans="1:13" ht="12.75" customHeight="1">
      <c r="A140" s="360" t="s">
        <v>294</v>
      </c>
      <c r="B140" s="414">
        <f>SUM(B141:B146)</f>
        <v>0</v>
      </c>
      <c r="C140" s="414">
        <f>SUM(C141:C146)</f>
        <v>0</v>
      </c>
      <c r="D140" s="414">
        <f>SUM(D141:D146)</f>
        <v>0</v>
      </c>
      <c r="E140" s="414">
        <f>SUM(E141:E146)</f>
        <v>0</v>
      </c>
      <c r="F140" s="405">
        <f t="shared" si="16"/>
        <v>0</v>
      </c>
      <c r="G140" s="414">
        <f t="shared" si="17"/>
        <v>0</v>
      </c>
      <c r="H140" s="414">
        <f>SUM(H141:H146)</f>
        <v>0</v>
      </c>
      <c r="I140" s="414">
        <f>SUM(I141:I146)</f>
        <v>0</v>
      </c>
      <c r="J140" s="405">
        <f t="shared" si="18"/>
        <v>0</v>
      </c>
      <c r="K140" s="414">
        <f t="shared" si="19"/>
        <v>0</v>
      </c>
      <c r="L140" s="414">
        <f>SUM(L141:L146)</f>
        <v>0</v>
      </c>
      <c r="M140" s="638"/>
    </row>
    <row r="141" spans="1:13" ht="12.75" customHeight="1">
      <c r="A141" s="321" t="s">
        <v>295</v>
      </c>
      <c r="B141" s="416">
        <v>0</v>
      </c>
      <c r="C141" s="416">
        <v>0</v>
      </c>
      <c r="D141" s="416">
        <v>0</v>
      </c>
      <c r="E141" s="416">
        <v>0</v>
      </c>
      <c r="F141" s="406">
        <f t="shared" si="16"/>
        <v>0</v>
      </c>
      <c r="G141" s="422">
        <f t="shared" si="17"/>
        <v>0</v>
      </c>
      <c r="H141" s="416">
        <v>0</v>
      </c>
      <c r="I141" s="416">
        <v>0</v>
      </c>
      <c r="J141" s="406">
        <f t="shared" si="18"/>
        <v>0</v>
      </c>
      <c r="K141" s="434">
        <f t="shared" si="19"/>
        <v>0</v>
      </c>
      <c r="L141" s="416"/>
      <c r="M141" s="638"/>
    </row>
    <row r="142" spans="1:13" ht="12.75" customHeight="1">
      <c r="A142" s="321" t="s">
        <v>296</v>
      </c>
      <c r="B142" s="416">
        <v>0</v>
      </c>
      <c r="C142" s="416">
        <v>0</v>
      </c>
      <c r="D142" s="416">
        <v>0</v>
      </c>
      <c r="E142" s="416">
        <v>0</v>
      </c>
      <c r="F142" s="406">
        <f t="shared" si="16"/>
        <v>0</v>
      </c>
      <c r="G142" s="422">
        <f t="shared" si="17"/>
        <v>0</v>
      </c>
      <c r="H142" s="416">
        <v>0</v>
      </c>
      <c r="I142" s="416">
        <v>0</v>
      </c>
      <c r="J142" s="406">
        <f t="shared" si="18"/>
        <v>0</v>
      </c>
      <c r="K142" s="434">
        <f t="shared" si="19"/>
        <v>0</v>
      </c>
      <c r="L142" s="416"/>
      <c r="M142" s="638"/>
    </row>
    <row r="143" spans="1:13" ht="12.75" customHeight="1">
      <c r="A143" s="321" t="s">
        <v>297</v>
      </c>
      <c r="B143" s="416">
        <v>0</v>
      </c>
      <c r="C143" s="416">
        <v>0</v>
      </c>
      <c r="D143" s="416">
        <v>0</v>
      </c>
      <c r="E143" s="416">
        <v>0</v>
      </c>
      <c r="F143" s="406">
        <f t="shared" si="16"/>
        <v>0</v>
      </c>
      <c r="G143" s="422">
        <f t="shared" si="17"/>
        <v>0</v>
      </c>
      <c r="H143" s="416">
        <v>0</v>
      </c>
      <c r="I143" s="416">
        <v>0</v>
      </c>
      <c r="J143" s="406">
        <f t="shared" si="18"/>
        <v>0</v>
      </c>
      <c r="K143" s="434">
        <f t="shared" si="19"/>
        <v>0</v>
      </c>
      <c r="L143" s="416"/>
      <c r="M143" s="638"/>
    </row>
    <row r="144" spans="1:13" ht="12.75" customHeight="1">
      <c r="A144" s="321" t="s">
        <v>298</v>
      </c>
      <c r="B144" s="416">
        <v>0</v>
      </c>
      <c r="C144" s="416">
        <v>0</v>
      </c>
      <c r="D144" s="416">
        <v>0</v>
      </c>
      <c r="E144" s="416">
        <v>0</v>
      </c>
      <c r="F144" s="406">
        <f t="shared" si="16"/>
        <v>0</v>
      </c>
      <c r="G144" s="422">
        <f t="shared" si="17"/>
        <v>0</v>
      </c>
      <c r="H144" s="416">
        <v>0</v>
      </c>
      <c r="I144" s="416">
        <v>0</v>
      </c>
      <c r="J144" s="406">
        <f t="shared" si="18"/>
        <v>0</v>
      </c>
      <c r="K144" s="434">
        <f t="shared" si="19"/>
        <v>0</v>
      </c>
      <c r="L144" s="416"/>
      <c r="M144" s="638"/>
    </row>
    <row r="145" spans="1:13" ht="12.75" customHeight="1">
      <c r="A145" s="321" t="s">
        <v>299</v>
      </c>
      <c r="B145" s="416">
        <v>0</v>
      </c>
      <c r="C145" s="416">
        <v>0</v>
      </c>
      <c r="D145" s="416">
        <v>0</v>
      </c>
      <c r="E145" s="416">
        <v>0</v>
      </c>
      <c r="F145" s="406">
        <f t="shared" si="16"/>
        <v>0</v>
      </c>
      <c r="G145" s="422">
        <f t="shared" si="17"/>
        <v>0</v>
      </c>
      <c r="H145" s="416">
        <v>0</v>
      </c>
      <c r="I145" s="416">
        <v>0</v>
      </c>
      <c r="J145" s="406">
        <f t="shared" si="18"/>
        <v>0</v>
      </c>
      <c r="K145" s="434">
        <f t="shared" si="19"/>
        <v>0</v>
      </c>
      <c r="L145" s="416"/>
      <c r="M145" s="638"/>
    </row>
    <row r="146" spans="1:13" ht="12.75" customHeight="1">
      <c r="A146" s="321" t="s">
        <v>191</v>
      </c>
      <c r="B146" s="416">
        <v>0</v>
      </c>
      <c r="C146" s="416">
        <v>0</v>
      </c>
      <c r="D146" s="416">
        <v>0</v>
      </c>
      <c r="E146" s="416">
        <v>0</v>
      </c>
      <c r="F146" s="406">
        <f t="shared" si="16"/>
        <v>0</v>
      </c>
      <c r="G146" s="422">
        <f t="shared" si="17"/>
        <v>0</v>
      </c>
      <c r="H146" s="416">
        <v>0</v>
      </c>
      <c r="I146" s="416">
        <v>0</v>
      </c>
      <c r="J146" s="406">
        <f t="shared" si="18"/>
        <v>0</v>
      </c>
      <c r="K146" s="434">
        <f t="shared" si="19"/>
        <v>0</v>
      </c>
      <c r="L146" s="416"/>
      <c r="M146" s="638"/>
    </row>
    <row r="147" spans="1:13" ht="12.75" customHeight="1">
      <c r="A147" s="360" t="s">
        <v>300</v>
      </c>
      <c r="B147" s="414">
        <f>SUM(B148:B150)</f>
        <v>0</v>
      </c>
      <c r="C147" s="414">
        <f>SUM(C148:C150)</f>
        <v>0</v>
      </c>
      <c r="D147" s="414">
        <f>SUM(D148:D150)</f>
        <v>0</v>
      </c>
      <c r="E147" s="414">
        <f>SUM(E148:E150)</f>
        <v>0</v>
      </c>
      <c r="F147" s="405">
        <f t="shared" si="16"/>
        <v>0</v>
      </c>
      <c r="G147" s="414">
        <f t="shared" si="17"/>
        <v>0</v>
      </c>
      <c r="H147" s="414">
        <f>SUM(H148:H150)</f>
        <v>0</v>
      </c>
      <c r="I147" s="414">
        <f>SUM(I148:I150)</f>
        <v>0</v>
      </c>
      <c r="J147" s="405">
        <f t="shared" si="18"/>
        <v>0</v>
      </c>
      <c r="K147" s="414">
        <f t="shared" si="19"/>
        <v>0</v>
      </c>
      <c r="L147" s="414">
        <f>SUM(L148:L150)</f>
        <v>0</v>
      </c>
      <c r="M147" s="638"/>
    </row>
    <row r="148" spans="1:13" ht="12.75" customHeight="1">
      <c r="A148" s="321" t="s">
        <v>301</v>
      </c>
      <c r="B148" s="416">
        <v>0</v>
      </c>
      <c r="C148" s="416">
        <v>0</v>
      </c>
      <c r="D148" s="416">
        <v>0</v>
      </c>
      <c r="E148" s="416">
        <v>0</v>
      </c>
      <c r="F148" s="406">
        <f t="shared" si="16"/>
        <v>0</v>
      </c>
      <c r="G148" s="422">
        <f t="shared" si="17"/>
        <v>0</v>
      </c>
      <c r="H148" s="416">
        <v>0</v>
      </c>
      <c r="I148" s="416">
        <v>0</v>
      </c>
      <c r="J148" s="406">
        <f t="shared" si="18"/>
        <v>0</v>
      </c>
      <c r="K148" s="434">
        <f t="shared" si="19"/>
        <v>0</v>
      </c>
      <c r="L148" s="416"/>
      <c r="M148" s="638"/>
    </row>
    <row r="149" spans="1:13" ht="12.75" customHeight="1">
      <c r="A149" s="321" t="s">
        <v>302</v>
      </c>
      <c r="B149" s="416">
        <v>0</v>
      </c>
      <c r="C149" s="416">
        <v>0</v>
      </c>
      <c r="D149" s="416">
        <v>0</v>
      </c>
      <c r="E149" s="416">
        <v>0</v>
      </c>
      <c r="F149" s="406">
        <f t="shared" si="16"/>
        <v>0</v>
      </c>
      <c r="G149" s="422">
        <f t="shared" si="17"/>
        <v>0</v>
      </c>
      <c r="H149" s="416">
        <v>0</v>
      </c>
      <c r="I149" s="416">
        <v>0</v>
      </c>
      <c r="J149" s="406">
        <f t="shared" si="18"/>
        <v>0</v>
      </c>
      <c r="K149" s="434">
        <f t="shared" si="19"/>
        <v>0</v>
      </c>
      <c r="L149" s="416"/>
      <c r="M149" s="638"/>
    </row>
    <row r="150" spans="1:13" ht="12.75" customHeight="1">
      <c r="A150" s="321" t="s">
        <v>191</v>
      </c>
      <c r="B150" s="416">
        <v>0</v>
      </c>
      <c r="C150" s="416">
        <v>0</v>
      </c>
      <c r="D150" s="416">
        <v>0</v>
      </c>
      <c r="E150" s="416">
        <v>0</v>
      </c>
      <c r="F150" s="406">
        <f t="shared" si="16"/>
        <v>0</v>
      </c>
      <c r="G150" s="422">
        <f t="shared" si="17"/>
        <v>0</v>
      </c>
      <c r="H150" s="416">
        <v>0</v>
      </c>
      <c r="I150" s="416">
        <v>0</v>
      </c>
      <c r="J150" s="406">
        <f t="shared" si="18"/>
        <v>0</v>
      </c>
      <c r="K150" s="434">
        <f t="shared" si="19"/>
        <v>0</v>
      </c>
      <c r="L150" s="416"/>
      <c r="M150" s="638"/>
    </row>
    <row r="151" spans="1:13" ht="12.75" customHeight="1">
      <c r="A151" s="360" t="s">
        <v>303</v>
      </c>
      <c r="B151" s="414">
        <f>SUM(B152:B156)</f>
        <v>0</v>
      </c>
      <c r="C151" s="414">
        <f>SUM(C152:C156)</f>
        <v>0</v>
      </c>
      <c r="D151" s="414">
        <f>SUM(D152:D156)</f>
        <v>0</v>
      </c>
      <c r="E151" s="414">
        <f>SUM(E152:E156)</f>
        <v>0</v>
      </c>
      <c r="F151" s="405">
        <f t="shared" si="16"/>
        <v>0</v>
      </c>
      <c r="G151" s="414">
        <f t="shared" si="17"/>
        <v>0</v>
      </c>
      <c r="H151" s="414">
        <f>SUM(H152:H156)</f>
        <v>0</v>
      </c>
      <c r="I151" s="414">
        <f>SUM(I152:I156)</f>
        <v>0</v>
      </c>
      <c r="J151" s="405">
        <f t="shared" si="18"/>
        <v>0</v>
      </c>
      <c r="K151" s="414">
        <f t="shared" si="19"/>
        <v>0</v>
      </c>
      <c r="L151" s="414">
        <f>SUM(L152:L156)</f>
        <v>0</v>
      </c>
      <c r="M151" s="638"/>
    </row>
    <row r="152" spans="1:13" ht="12.75" customHeight="1">
      <c r="A152" s="321" t="s">
        <v>304</v>
      </c>
      <c r="B152" s="416">
        <v>0</v>
      </c>
      <c r="C152" s="416">
        <v>0</v>
      </c>
      <c r="D152" s="416">
        <v>0</v>
      </c>
      <c r="E152" s="416">
        <v>0</v>
      </c>
      <c r="F152" s="406">
        <f t="shared" si="16"/>
        <v>0</v>
      </c>
      <c r="G152" s="422">
        <f t="shared" si="17"/>
        <v>0</v>
      </c>
      <c r="H152" s="416">
        <v>0</v>
      </c>
      <c r="I152" s="416">
        <v>0</v>
      </c>
      <c r="J152" s="406">
        <f t="shared" si="18"/>
        <v>0</v>
      </c>
      <c r="K152" s="434">
        <f t="shared" si="19"/>
        <v>0</v>
      </c>
      <c r="L152" s="416"/>
      <c r="M152" s="638"/>
    </row>
    <row r="153" spans="1:13" ht="12.75" customHeight="1">
      <c r="A153" s="321" t="s">
        <v>305</v>
      </c>
      <c r="B153" s="416">
        <v>0</v>
      </c>
      <c r="C153" s="416">
        <v>0</v>
      </c>
      <c r="D153" s="416">
        <v>0</v>
      </c>
      <c r="E153" s="416">
        <v>0</v>
      </c>
      <c r="F153" s="406">
        <f t="shared" si="16"/>
        <v>0</v>
      </c>
      <c r="G153" s="422">
        <f t="shared" si="17"/>
        <v>0</v>
      </c>
      <c r="H153" s="416">
        <v>0</v>
      </c>
      <c r="I153" s="416">
        <v>0</v>
      </c>
      <c r="J153" s="406">
        <f t="shared" si="18"/>
        <v>0</v>
      </c>
      <c r="K153" s="434">
        <f t="shared" si="19"/>
        <v>0</v>
      </c>
      <c r="L153" s="416"/>
      <c r="M153" s="638"/>
    </row>
    <row r="154" spans="1:13" ht="12.75" customHeight="1">
      <c r="A154" s="321" t="s">
        <v>306</v>
      </c>
      <c r="B154" s="416">
        <v>0</v>
      </c>
      <c r="C154" s="416">
        <v>0</v>
      </c>
      <c r="D154" s="416">
        <v>0</v>
      </c>
      <c r="E154" s="416">
        <v>0</v>
      </c>
      <c r="F154" s="406">
        <f t="shared" si="16"/>
        <v>0</v>
      </c>
      <c r="G154" s="422">
        <f t="shared" si="17"/>
        <v>0</v>
      </c>
      <c r="H154" s="416">
        <v>0</v>
      </c>
      <c r="I154" s="416">
        <v>0</v>
      </c>
      <c r="J154" s="406">
        <f t="shared" si="18"/>
        <v>0</v>
      </c>
      <c r="K154" s="434">
        <f t="shared" si="19"/>
        <v>0</v>
      </c>
      <c r="L154" s="416"/>
      <c r="M154" s="638"/>
    </row>
    <row r="155" spans="1:13" ht="12.75" customHeight="1">
      <c r="A155" s="321" t="s">
        <v>307</v>
      </c>
      <c r="B155" s="416">
        <v>0</v>
      </c>
      <c r="C155" s="416">
        <v>0</v>
      </c>
      <c r="D155" s="416">
        <v>0</v>
      </c>
      <c r="E155" s="416">
        <v>0</v>
      </c>
      <c r="F155" s="406">
        <f t="shared" si="16"/>
        <v>0</v>
      </c>
      <c r="G155" s="422">
        <f t="shared" si="17"/>
        <v>0</v>
      </c>
      <c r="H155" s="416">
        <v>0</v>
      </c>
      <c r="I155" s="416">
        <v>0</v>
      </c>
      <c r="J155" s="406">
        <f t="shared" si="18"/>
        <v>0</v>
      </c>
      <c r="K155" s="434">
        <f t="shared" si="19"/>
        <v>0</v>
      </c>
      <c r="L155" s="416"/>
      <c r="M155" s="638"/>
    </row>
    <row r="156" spans="1:13" ht="12.75" customHeight="1">
      <c r="A156" s="321" t="s">
        <v>191</v>
      </c>
      <c r="B156" s="416">
        <v>0</v>
      </c>
      <c r="C156" s="416">
        <v>0</v>
      </c>
      <c r="D156" s="416">
        <v>0</v>
      </c>
      <c r="E156" s="416">
        <v>0</v>
      </c>
      <c r="F156" s="406">
        <f t="shared" si="16"/>
        <v>0</v>
      </c>
      <c r="G156" s="422">
        <f t="shared" si="17"/>
        <v>0</v>
      </c>
      <c r="H156" s="416">
        <v>0</v>
      </c>
      <c r="I156" s="416">
        <v>0</v>
      </c>
      <c r="J156" s="406">
        <f t="shared" si="18"/>
        <v>0</v>
      </c>
      <c r="K156" s="434">
        <f t="shared" si="19"/>
        <v>0</v>
      </c>
      <c r="L156" s="416"/>
      <c r="M156" s="638"/>
    </row>
    <row r="157" spans="1:13" ht="12.75" customHeight="1">
      <c r="A157" s="360" t="s">
        <v>308</v>
      </c>
      <c r="B157" s="414">
        <f>SUM(B158:B163)</f>
        <v>0</v>
      </c>
      <c r="C157" s="414">
        <f>SUM(C158:C163)</f>
        <v>0</v>
      </c>
      <c r="D157" s="414">
        <f>SUM(D158:D163)</f>
        <v>0</v>
      </c>
      <c r="E157" s="414">
        <f>SUM(E158:E163)</f>
        <v>0</v>
      </c>
      <c r="F157" s="405">
        <f t="shared" si="16"/>
        <v>0</v>
      </c>
      <c r="G157" s="414">
        <f t="shared" si="17"/>
        <v>0</v>
      </c>
      <c r="H157" s="414">
        <f>SUM(H158:H163)</f>
        <v>0</v>
      </c>
      <c r="I157" s="414">
        <f>SUM(I158:I163)</f>
        <v>0</v>
      </c>
      <c r="J157" s="405">
        <f t="shared" si="18"/>
        <v>0</v>
      </c>
      <c r="K157" s="414">
        <f t="shared" si="19"/>
        <v>0</v>
      </c>
      <c r="L157" s="414">
        <f>SUM(L158:L163)</f>
        <v>0</v>
      </c>
      <c r="M157" s="638"/>
    </row>
    <row r="158" spans="1:13" ht="12.75" customHeight="1">
      <c r="A158" s="321" t="s">
        <v>309</v>
      </c>
      <c r="B158" s="416">
        <v>0</v>
      </c>
      <c r="C158" s="416">
        <v>0</v>
      </c>
      <c r="D158" s="416">
        <v>0</v>
      </c>
      <c r="E158" s="416">
        <v>0</v>
      </c>
      <c r="F158" s="406">
        <f t="shared" si="16"/>
        <v>0</v>
      </c>
      <c r="G158" s="422">
        <f t="shared" si="17"/>
        <v>0</v>
      </c>
      <c r="H158" s="416">
        <v>0</v>
      </c>
      <c r="I158" s="416">
        <v>0</v>
      </c>
      <c r="J158" s="406">
        <f t="shared" si="18"/>
        <v>0</v>
      </c>
      <c r="K158" s="434">
        <f t="shared" si="19"/>
        <v>0</v>
      </c>
      <c r="L158" s="416"/>
      <c r="M158" s="638"/>
    </row>
    <row r="159" spans="1:13" ht="12.75" customHeight="1">
      <c r="A159" s="321" t="s">
        <v>310</v>
      </c>
      <c r="B159" s="416">
        <v>0</v>
      </c>
      <c r="C159" s="416">
        <v>0</v>
      </c>
      <c r="D159" s="416">
        <v>0</v>
      </c>
      <c r="E159" s="416">
        <v>0</v>
      </c>
      <c r="F159" s="406">
        <f t="shared" si="16"/>
        <v>0</v>
      </c>
      <c r="G159" s="422">
        <f t="shared" si="17"/>
        <v>0</v>
      </c>
      <c r="H159" s="416">
        <v>0</v>
      </c>
      <c r="I159" s="416">
        <v>0</v>
      </c>
      <c r="J159" s="406">
        <f t="shared" si="18"/>
        <v>0</v>
      </c>
      <c r="K159" s="434">
        <f t="shared" si="19"/>
        <v>0</v>
      </c>
      <c r="L159" s="416"/>
      <c r="M159" s="638"/>
    </row>
    <row r="160" spans="1:13" ht="12.75" customHeight="1">
      <c r="A160" s="321" t="s">
        <v>311</v>
      </c>
      <c r="B160" s="416">
        <v>0</v>
      </c>
      <c r="C160" s="416">
        <v>0</v>
      </c>
      <c r="D160" s="416">
        <v>0</v>
      </c>
      <c r="E160" s="416">
        <v>0</v>
      </c>
      <c r="F160" s="406">
        <f t="shared" si="16"/>
        <v>0</v>
      </c>
      <c r="G160" s="422">
        <f t="shared" si="17"/>
        <v>0</v>
      </c>
      <c r="H160" s="416">
        <v>0</v>
      </c>
      <c r="I160" s="416">
        <v>0</v>
      </c>
      <c r="J160" s="406">
        <f t="shared" si="18"/>
        <v>0</v>
      </c>
      <c r="K160" s="434">
        <f t="shared" si="19"/>
        <v>0</v>
      </c>
      <c r="L160" s="416"/>
      <c r="M160" s="638"/>
    </row>
    <row r="161" spans="1:13" ht="12.75" customHeight="1">
      <c r="A161" s="321" t="s">
        <v>312</v>
      </c>
      <c r="B161" s="416">
        <v>0</v>
      </c>
      <c r="C161" s="416">
        <v>0</v>
      </c>
      <c r="D161" s="416">
        <v>0</v>
      </c>
      <c r="E161" s="416">
        <v>0</v>
      </c>
      <c r="F161" s="406">
        <f t="shared" ref="F161:F192" si="20">IF(E$181="",0,IF(E$181=0,0,E161/E$181))</f>
        <v>0</v>
      </c>
      <c r="G161" s="422">
        <f t="shared" ref="G161:G180" si="21">+C161-E161</f>
        <v>0</v>
      </c>
      <c r="H161" s="416">
        <v>0</v>
      </c>
      <c r="I161" s="416">
        <v>0</v>
      </c>
      <c r="J161" s="406">
        <f t="shared" ref="J161:J192" si="22">IF(I329="",0,IF(I329=0,0,I161/I$181))</f>
        <v>0</v>
      </c>
      <c r="K161" s="434">
        <f t="shared" ref="K161:K180" si="23">+C161-I161</f>
        <v>0</v>
      </c>
      <c r="L161" s="416"/>
      <c r="M161" s="638"/>
    </row>
    <row r="162" spans="1:13" ht="12.75" customHeight="1">
      <c r="A162" s="321" t="s">
        <v>313</v>
      </c>
      <c r="B162" s="416">
        <v>0</v>
      </c>
      <c r="C162" s="416">
        <v>0</v>
      </c>
      <c r="D162" s="416">
        <v>0</v>
      </c>
      <c r="E162" s="416">
        <v>0</v>
      </c>
      <c r="F162" s="406">
        <f t="shared" si="20"/>
        <v>0</v>
      </c>
      <c r="G162" s="422">
        <f t="shared" si="21"/>
        <v>0</v>
      </c>
      <c r="H162" s="416">
        <v>0</v>
      </c>
      <c r="I162" s="416">
        <v>0</v>
      </c>
      <c r="J162" s="406">
        <f t="shared" si="22"/>
        <v>0</v>
      </c>
      <c r="K162" s="434">
        <f t="shared" si="23"/>
        <v>0</v>
      </c>
      <c r="L162" s="416"/>
      <c r="M162" s="638"/>
    </row>
    <row r="163" spans="1:13" ht="12.75" customHeight="1">
      <c r="A163" s="321" t="s">
        <v>191</v>
      </c>
      <c r="B163" s="416">
        <v>0</v>
      </c>
      <c r="C163" s="416">
        <v>0</v>
      </c>
      <c r="D163" s="416">
        <v>0</v>
      </c>
      <c r="E163" s="416">
        <v>0</v>
      </c>
      <c r="F163" s="406">
        <f t="shared" si="20"/>
        <v>0</v>
      </c>
      <c r="G163" s="422">
        <f t="shared" si="21"/>
        <v>0</v>
      </c>
      <c r="H163" s="416">
        <v>0</v>
      </c>
      <c r="I163" s="416">
        <v>0</v>
      </c>
      <c r="J163" s="406">
        <f t="shared" si="22"/>
        <v>0</v>
      </c>
      <c r="K163" s="434">
        <f t="shared" si="23"/>
        <v>0</v>
      </c>
      <c r="L163" s="416"/>
      <c r="M163" s="638"/>
    </row>
    <row r="164" spans="1:13" ht="12.75" customHeight="1">
      <c r="A164" s="360" t="s">
        <v>314</v>
      </c>
      <c r="B164" s="414">
        <f>SUM(B165:B168)</f>
        <v>254902.15</v>
      </c>
      <c r="C164" s="414">
        <f>SUM(C165:C168)</f>
        <v>269902.15000000002</v>
      </c>
      <c r="D164" s="414">
        <f>SUM(D165:D168)</f>
        <v>4800</v>
      </c>
      <c r="E164" s="414">
        <f>SUM(E165:E168)</f>
        <v>4800</v>
      </c>
      <c r="F164" s="405">
        <f t="shared" si="20"/>
        <v>1.8639110543508777E-3</v>
      </c>
      <c r="G164" s="414">
        <f t="shared" si="21"/>
        <v>265102.15000000002</v>
      </c>
      <c r="H164" s="414">
        <f>SUM(H165:H168)</f>
        <v>4800</v>
      </c>
      <c r="I164" s="414">
        <f>SUM(I165:I168)</f>
        <v>4800</v>
      </c>
      <c r="J164" s="405">
        <f t="shared" si="22"/>
        <v>0</v>
      </c>
      <c r="K164" s="414">
        <f t="shared" si="23"/>
        <v>265102.15000000002</v>
      </c>
      <c r="L164" s="414">
        <f>SUM(L165:L168)</f>
        <v>0</v>
      </c>
      <c r="M164" s="638"/>
    </row>
    <row r="165" spans="1:13" ht="12.75" customHeight="1">
      <c r="A165" s="321" t="s">
        <v>315</v>
      </c>
      <c r="B165" s="416">
        <v>150792.26999999999</v>
      </c>
      <c r="C165" s="416">
        <v>165792.26999999999</v>
      </c>
      <c r="D165" s="416">
        <v>4800</v>
      </c>
      <c r="E165" s="416">
        <v>4800</v>
      </c>
      <c r="F165" s="406">
        <f t="shared" si="20"/>
        <v>1.8639110543508777E-3</v>
      </c>
      <c r="G165" s="422">
        <f t="shared" si="21"/>
        <v>160992.26999999999</v>
      </c>
      <c r="H165" s="416">
        <v>4800</v>
      </c>
      <c r="I165" s="416">
        <v>4800</v>
      </c>
      <c r="J165" s="406">
        <f t="shared" si="22"/>
        <v>0</v>
      </c>
      <c r="K165" s="434">
        <f t="shared" si="23"/>
        <v>160992.26999999999</v>
      </c>
      <c r="L165" s="416"/>
      <c r="M165" s="638"/>
    </row>
    <row r="166" spans="1:13" ht="12.75" customHeight="1">
      <c r="A166" s="321" t="s">
        <v>316</v>
      </c>
      <c r="B166" s="416">
        <v>0</v>
      </c>
      <c r="C166" s="416">
        <v>0</v>
      </c>
      <c r="D166" s="416">
        <v>0</v>
      </c>
      <c r="E166" s="416">
        <v>0</v>
      </c>
      <c r="F166" s="406">
        <f t="shared" si="20"/>
        <v>0</v>
      </c>
      <c r="G166" s="422">
        <f t="shared" si="21"/>
        <v>0</v>
      </c>
      <c r="H166" s="416">
        <v>0</v>
      </c>
      <c r="I166" s="416">
        <v>0</v>
      </c>
      <c r="J166" s="406">
        <f t="shared" si="22"/>
        <v>0</v>
      </c>
      <c r="K166" s="434">
        <f t="shared" si="23"/>
        <v>0</v>
      </c>
      <c r="L166" s="416"/>
      <c r="M166" s="638"/>
    </row>
    <row r="167" spans="1:13" ht="12.75" customHeight="1">
      <c r="A167" s="321" t="s">
        <v>317</v>
      </c>
      <c r="B167" s="416">
        <v>104109.88</v>
      </c>
      <c r="C167" s="416">
        <v>104109.88</v>
      </c>
      <c r="D167" s="416">
        <v>0</v>
      </c>
      <c r="E167" s="416">
        <v>0</v>
      </c>
      <c r="F167" s="406">
        <f t="shared" si="20"/>
        <v>0</v>
      </c>
      <c r="G167" s="422">
        <f t="shared" si="21"/>
        <v>104109.88</v>
      </c>
      <c r="H167" s="416">
        <v>0</v>
      </c>
      <c r="I167" s="416">
        <v>0</v>
      </c>
      <c r="J167" s="406">
        <f t="shared" si="22"/>
        <v>0</v>
      </c>
      <c r="K167" s="434">
        <f t="shared" si="23"/>
        <v>104109.88</v>
      </c>
      <c r="L167" s="416"/>
      <c r="M167" s="638"/>
    </row>
    <row r="168" spans="1:13" ht="12.75" customHeight="1">
      <c r="A168" s="321" t="s">
        <v>191</v>
      </c>
      <c r="B168" s="416">
        <v>0</v>
      </c>
      <c r="C168" s="416">
        <v>0</v>
      </c>
      <c r="D168" s="416">
        <v>0</v>
      </c>
      <c r="E168" s="416">
        <v>0</v>
      </c>
      <c r="F168" s="406">
        <f t="shared" si="20"/>
        <v>0</v>
      </c>
      <c r="G168" s="422">
        <f t="shared" si="21"/>
        <v>0</v>
      </c>
      <c r="H168" s="416">
        <v>0</v>
      </c>
      <c r="I168" s="416">
        <v>0</v>
      </c>
      <c r="J168" s="406">
        <f t="shared" si="22"/>
        <v>0</v>
      </c>
      <c r="K168" s="434">
        <f t="shared" si="23"/>
        <v>0</v>
      </c>
      <c r="L168" s="416"/>
      <c r="M168" s="638"/>
    </row>
    <row r="169" spans="1:13" ht="12.75" customHeight="1">
      <c r="A169" s="360" t="s">
        <v>318</v>
      </c>
      <c r="B169" s="414">
        <f>SUM(B170:B177)</f>
        <v>0</v>
      </c>
      <c r="C169" s="414">
        <f>SUM(C170:C177)</f>
        <v>0</v>
      </c>
      <c r="D169" s="414">
        <f>SUM(D170:D177)</f>
        <v>0</v>
      </c>
      <c r="E169" s="414">
        <f>SUM(E170:E177)</f>
        <v>0</v>
      </c>
      <c r="F169" s="405">
        <f t="shared" si="20"/>
        <v>0</v>
      </c>
      <c r="G169" s="414">
        <f t="shared" si="21"/>
        <v>0</v>
      </c>
      <c r="H169" s="414">
        <f>SUM(H170:H177)</f>
        <v>0</v>
      </c>
      <c r="I169" s="414">
        <f>SUM(I170:I177)</f>
        <v>0</v>
      </c>
      <c r="J169" s="405">
        <f t="shared" si="22"/>
        <v>0</v>
      </c>
      <c r="K169" s="414">
        <f t="shared" si="23"/>
        <v>0</v>
      </c>
      <c r="L169" s="414">
        <f>SUM(L170:L177)</f>
        <v>0</v>
      </c>
      <c r="M169" s="638"/>
    </row>
    <row r="170" spans="1:13" ht="12.75" customHeight="1">
      <c r="A170" s="321" t="s">
        <v>319</v>
      </c>
      <c r="B170" s="416">
        <v>0</v>
      </c>
      <c r="C170" s="416">
        <v>0</v>
      </c>
      <c r="D170" s="416">
        <v>0</v>
      </c>
      <c r="E170" s="416">
        <v>0</v>
      </c>
      <c r="F170" s="406">
        <f t="shared" si="20"/>
        <v>0</v>
      </c>
      <c r="G170" s="422">
        <f t="shared" si="21"/>
        <v>0</v>
      </c>
      <c r="H170" s="416">
        <v>0</v>
      </c>
      <c r="I170" s="416">
        <v>0</v>
      </c>
      <c r="J170" s="406">
        <f t="shared" si="22"/>
        <v>0</v>
      </c>
      <c r="K170" s="434">
        <f t="shared" si="23"/>
        <v>0</v>
      </c>
      <c r="L170" s="416"/>
      <c r="M170" s="638"/>
    </row>
    <row r="171" spans="1:13" ht="12.75" customHeight="1">
      <c r="A171" s="321" t="s">
        <v>320</v>
      </c>
      <c r="B171" s="416">
        <v>0</v>
      </c>
      <c r="C171" s="416">
        <v>0</v>
      </c>
      <c r="D171" s="416">
        <v>0</v>
      </c>
      <c r="E171" s="416">
        <v>0</v>
      </c>
      <c r="F171" s="406">
        <f t="shared" si="20"/>
        <v>0</v>
      </c>
      <c r="G171" s="422">
        <f t="shared" si="21"/>
        <v>0</v>
      </c>
      <c r="H171" s="416">
        <v>0</v>
      </c>
      <c r="I171" s="416">
        <v>0</v>
      </c>
      <c r="J171" s="406">
        <f t="shared" si="22"/>
        <v>0</v>
      </c>
      <c r="K171" s="434">
        <f t="shared" si="23"/>
        <v>0</v>
      </c>
      <c r="L171" s="416"/>
      <c r="M171" s="638"/>
    </row>
    <row r="172" spans="1:13" ht="12.75" customHeight="1">
      <c r="A172" s="321" t="s">
        <v>321</v>
      </c>
      <c r="B172" s="416">
        <v>0</v>
      </c>
      <c r="C172" s="416">
        <v>0</v>
      </c>
      <c r="D172" s="416">
        <v>0</v>
      </c>
      <c r="E172" s="416">
        <v>0</v>
      </c>
      <c r="F172" s="406">
        <f t="shared" si="20"/>
        <v>0</v>
      </c>
      <c r="G172" s="422">
        <f t="shared" si="21"/>
        <v>0</v>
      </c>
      <c r="H172" s="416">
        <v>0</v>
      </c>
      <c r="I172" s="416">
        <v>0</v>
      </c>
      <c r="J172" s="406">
        <f t="shared" si="22"/>
        <v>0</v>
      </c>
      <c r="K172" s="434">
        <f t="shared" si="23"/>
        <v>0</v>
      </c>
      <c r="L172" s="416"/>
      <c r="M172" s="638"/>
    </row>
    <row r="173" spans="1:13" ht="12.75" customHeight="1">
      <c r="A173" s="321" t="s">
        <v>322</v>
      </c>
      <c r="B173" s="416">
        <v>0</v>
      </c>
      <c r="C173" s="416">
        <v>0</v>
      </c>
      <c r="D173" s="416">
        <v>0</v>
      </c>
      <c r="E173" s="416">
        <v>0</v>
      </c>
      <c r="F173" s="406">
        <f t="shared" si="20"/>
        <v>0</v>
      </c>
      <c r="G173" s="422">
        <f t="shared" si="21"/>
        <v>0</v>
      </c>
      <c r="H173" s="416">
        <v>0</v>
      </c>
      <c r="I173" s="416">
        <v>0</v>
      </c>
      <c r="J173" s="406">
        <f t="shared" si="22"/>
        <v>0</v>
      </c>
      <c r="K173" s="434">
        <f t="shared" si="23"/>
        <v>0</v>
      </c>
      <c r="L173" s="416"/>
      <c r="M173" s="638"/>
    </row>
    <row r="174" spans="1:13" ht="12.75" customHeight="1">
      <c r="A174" s="321" t="s">
        <v>323</v>
      </c>
      <c r="B174" s="416">
        <v>0</v>
      </c>
      <c r="C174" s="416">
        <v>0</v>
      </c>
      <c r="D174" s="416">
        <v>0</v>
      </c>
      <c r="E174" s="416">
        <v>0</v>
      </c>
      <c r="F174" s="406">
        <f t="shared" si="20"/>
        <v>0</v>
      </c>
      <c r="G174" s="422">
        <f t="shared" si="21"/>
        <v>0</v>
      </c>
      <c r="H174" s="416">
        <v>0</v>
      </c>
      <c r="I174" s="416">
        <v>0</v>
      </c>
      <c r="J174" s="406">
        <f t="shared" si="22"/>
        <v>0</v>
      </c>
      <c r="K174" s="434">
        <f t="shared" si="23"/>
        <v>0</v>
      </c>
      <c r="L174" s="416"/>
      <c r="M174" s="638"/>
    </row>
    <row r="175" spans="1:13" ht="12.75" customHeight="1">
      <c r="A175" s="321" t="s">
        <v>324</v>
      </c>
      <c r="B175" s="416">
        <v>0</v>
      </c>
      <c r="C175" s="416">
        <v>0</v>
      </c>
      <c r="D175" s="416">
        <v>0</v>
      </c>
      <c r="E175" s="416">
        <v>0</v>
      </c>
      <c r="F175" s="406">
        <f t="shared" si="20"/>
        <v>0</v>
      </c>
      <c r="G175" s="422">
        <f t="shared" si="21"/>
        <v>0</v>
      </c>
      <c r="H175" s="416">
        <v>0</v>
      </c>
      <c r="I175" s="416">
        <v>0</v>
      </c>
      <c r="J175" s="406">
        <f t="shared" si="22"/>
        <v>0</v>
      </c>
      <c r="K175" s="434">
        <f t="shared" si="23"/>
        <v>0</v>
      </c>
      <c r="L175" s="416"/>
      <c r="M175" s="638"/>
    </row>
    <row r="176" spans="1:13" ht="12.75" customHeight="1">
      <c r="A176" s="321" t="s">
        <v>325</v>
      </c>
      <c r="B176" s="416">
        <v>0</v>
      </c>
      <c r="C176" s="416">
        <v>0</v>
      </c>
      <c r="D176" s="416">
        <v>0</v>
      </c>
      <c r="E176" s="416">
        <v>0</v>
      </c>
      <c r="F176" s="406">
        <f t="shared" si="20"/>
        <v>0</v>
      </c>
      <c r="G176" s="422">
        <f t="shared" si="21"/>
        <v>0</v>
      </c>
      <c r="H176" s="416">
        <v>0</v>
      </c>
      <c r="I176" s="416">
        <v>0</v>
      </c>
      <c r="J176" s="406">
        <f t="shared" si="22"/>
        <v>0</v>
      </c>
      <c r="K176" s="434">
        <f t="shared" si="23"/>
        <v>0</v>
      </c>
      <c r="L176" s="416"/>
      <c r="M176" s="638"/>
    </row>
    <row r="177" spans="1:13" ht="12.75" customHeight="1">
      <c r="A177" s="321" t="s">
        <v>191</v>
      </c>
      <c r="B177" s="416">
        <v>0</v>
      </c>
      <c r="C177" s="416">
        <v>0</v>
      </c>
      <c r="D177" s="416">
        <v>0</v>
      </c>
      <c r="E177" s="416">
        <v>0</v>
      </c>
      <c r="F177" s="406">
        <f t="shared" si="20"/>
        <v>0</v>
      </c>
      <c r="G177" s="422">
        <f t="shared" si="21"/>
        <v>0</v>
      </c>
      <c r="H177" s="416">
        <v>0</v>
      </c>
      <c r="I177" s="416">
        <v>0</v>
      </c>
      <c r="J177" s="406">
        <f t="shared" si="22"/>
        <v>0</v>
      </c>
      <c r="K177" s="434">
        <f t="shared" si="23"/>
        <v>0</v>
      </c>
      <c r="L177" s="416"/>
      <c r="M177" s="638"/>
    </row>
    <row r="178" spans="1:13" ht="12.75" customHeight="1">
      <c r="A178" s="360" t="s">
        <v>153</v>
      </c>
      <c r="B178" s="417"/>
      <c r="C178" s="417"/>
      <c r="D178" s="420"/>
      <c r="E178" s="420"/>
      <c r="F178" s="429"/>
      <c r="G178" s="423">
        <f t="shared" si="21"/>
        <v>0</v>
      </c>
      <c r="H178" s="420"/>
      <c r="I178" s="420"/>
      <c r="J178" s="429"/>
      <c r="K178" s="423">
        <f t="shared" si="23"/>
        <v>0</v>
      </c>
      <c r="L178" s="420"/>
      <c r="M178" s="324"/>
    </row>
    <row r="179" spans="1:13" ht="12.75" customHeight="1">
      <c r="A179" s="360" t="s">
        <v>164</v>
      </c>
      <c r="B179" s="417">
        <v>57856.86</v>
      </c>
      <c r="C179" s="417">
        <v>57856.86</v>
      </c>
      <c r="D179" s="420">
        <v>0</v>
      </c>
      <c r="E179" s="420">
        <v>0</v>
      </c>
      <c r="F179" s="429"/>
      <c r="G179" s="423">
        <f t="shared" si="21"/>
        <v>57856.86</v>
      </c>
      <c r="H179" s="420">
        <v>0</v>
      </c>
      <c r="I179" s="420">
        <v>0</v>
      </c>
      <c r="J179" s="429"/>
      <c r="K179" s="423">
        <f t="shared" si="23"/>
        <v>57856.86</v>
      </c>
      <c r="L179" s="420"/>
      <c r="M179" s="638"/>
    </row>
    <row r="180" spans="1:13" ht="12.75" customHeight="1">
      <c r="A180" s="322" t="s">
        <v>326</v>
      </c>
      <c r="B180" s="416"/>
      <c r="C180" s="416"/>
      <c r="D180" s="416"/>
      <c r="E180" s="416"/>
      <c r="F180" s="410">
        <f>IF(E$181="",0,IF(E$181=0,0,E180/E$181))</f>
        <v>0</v>
      </c>
      <c r="G180" s="413">
        <f t="shared" si="21"/>
        <v>0</v>
      </c>
      <c r="H180" s="413"/>
      <c r="I180" s="413"/>
      <c r="J180" s="410">
        <f>IF(I348="",0,IF(I348=0,0,I180/I$181))</f>
        <v>0</v>
      </c>
      <c r="K180" s="424">
        <f t="shared" si="23"/>
        <v>0</v>
      </c>
      <c r="L180" s="416"/>
      <c r="M180" s="638"/>
    </row>
    <row r="181" spans="1:13" ht="12.75" customHeight="1">
      <c r="A181" s="323" t="s">
        <v>327</v>
      </c>
      <c r="B181" s="418">
        <f t="shared" ref="B181:L181" si="24">+B180+B13</f>
        <v>32414338.779999997</v>
      </c>
      <c r="C181" s="418">
        <f t="shared" si="24"/>
        <v>32264338.779999997</v>
      </c>
      <c r="D181" s="418">
        <f t="shared" si="24"/>
        <v>2575230.1799999997</v>
      </c>
      <c r="E181" s="418">
        <f t="shared" si="24"/>
        <v>2575230.1799999997</v>
      </c>
      <c r="F181" s="430">
        <f t="shared" si="24"/>
        <v>1</v>
      </c>
      <c r="G181" s="418">
        <f t="shared" si="24"/>
        <v>29689108.599999998</v>
      </c>
      <c r="H181" s="418">
        <f t="shared" si="24"/>
        <v>2575230.1799999997</v>
      </c>
      <c r="I181" s="418">
        <f t="shared" si="24"/>
        <v>2575230.1799999997</v>
      </c>
      <c r="J181" s="430">
        <f t="shared" si="24"/>
        <v>1</v>
      </c>
      <c r="K181" s="418">
        <f t="shared" si="24"/>
        <v>29689108.599999998</v>
      </c>
      <c r="L181" s="418">
        <f t="shared" si="24"/>
        <v>0</v>
      </c>
      <c r="M181" s="640"/>
    </row>
    <row r="182" spans="1:13" ht="12.75" customHeight="1">
      <c r="A182" s="752" t="s">
        <v>328</v>
      </c>
      <c r="B182" s="752"/>
      <c r="C182" s="752"/>
      <c r="D182" s="421"/>
      <c r="E182" s="421"/>
      <c r="F182" s="431"/>
      <c r="G182" s="421"/>
      <c r="H182" s="421"/>
      <c r="I182" s="421"/>
      <c r="J182" s="431"/>
      <c r="K182" s="421"/>
      <c r="L182" s="421"/>
      <c r="M182" s="612"/>
    </row>
    <row r="183" spans="1:13" ht="12.75" customHeight="1">
      <c r="A183" s="752"/>
      <c r="B183" s="752"/>
      <c r="C183" s="752"/>
      <c r="D183" s="421"/>
      <c r="E183" s="421"/>
      <c r="F183" s="431"/>
      <c r="G183" s="421"/>
      <c r="H183" s="421"/>
      <c r="I183" s="421"/>
      <c r="J183" s="431"/>
      <c r="K183" s="421"/>
      <c r="L183" s="421"/>
      <c r="M183" s="612"/>
    </row>
    <row r="184" spans="1:13" ht="12.75" customHeight="1">
      <c r="A184" s="805"/>
      <c r="B184" s="805"/>
      <c r="C184" s="805"/>
      <c r="D184" s="805"/>
      <c r="E184" s="805"/>
      <c r="F184" s="805"/>
      <c r="G184" s="805"/>
      <c r="H184" s="805"/>
      <c r="I184" s="805"/>
      <c r="J184" s="805"/>
      <c r="K184" s="421"/>
      <c r="L184" s="421"/>
      <c r="M184" s="612"/>
    </row>
    <row r="185" spans="1:13" s="255" customFormat="1" ht="11.25" customHeight="1">
      <c r="A185" s="638"/>
      <c r="B185" s="411"/>
      <c r="C185" s="411"/>
      <c r="D185" s="411"/>
      <c r="E185" s="411"/>
      <c r="F185" s="426"/>
      <c r="G185" s="411"/>
      <c r="H185" s="411"/>
      <c r="I185" s="411"/>
      <c r="J185" s="426"/>
      <c r="K185" s="411"/>
      <c r="L185" s="411"/>
      <c r="M185" s="638"/>
    </row>
  </sheetData>
  <sheetProtection password="C236" formatCells="0" formatColumns="0" formatRows="0" insertColumns="0" insertRows="0" insertHyperlinks="0" deleteColumns="0" deleteRows="0" sort="0" autoFilter="0" pivotTables="0"/>
  <mergeCells count="18">
    <mergeCell ref="A8:L8"/>
    <mergeCell ref="A3:L3"/>
    <mergeCell ref="A4:L4"/>
    <mergeCell ref="A5:L5"/>
    <mergeCell ref="A6:L6"/>
    <mergeCell ref="A7:L7"/>
    <mergeCell ref="A182:C182"/>
    <mergeCell ref="A183:C183"/>
    <mergeCell ref="A184:J184"/>
    <mergeCell ref="A10:A12"/>
    <mergeCell ref="D11:D12"/>
    <mergeCell ref="G10:G11"/>
    <mergeCell ref="H11:H12"/>
    <mergeCell ref="K10:K11"/>
    <mergeCell ref="L10:L12"/>
    <mergeCell ref="O18:O20"/>
    <mergeCell ref="D10:F10"/>
    <mergeCell ref="H10:J10"/>
  </mergeCells>
  <printOptions horizontalCentered="1"/>
  <pageMargins left="0" right="0" top="0.59" bottom="0.2" header="0" footer="0"/>
  <pageSetup paperSize="9" scale="80" orientation="landscape"/>
  <headerFooter alignWithMargins="0"/>
  <rowBreaks count="3" manualBreakCount="3">
    <brk id="52" man="1"/>
    <brk id="106" man="1"/>
    <brk id="1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8"/>
  <sheetViews>
    <sheetView showGridLines="0" zoomScale="114" workbookViewId="0" xr3:uid="{51F8DEE0-4D01-5F28-A812-FC0BD7CAC4A5}">
      <selection activeCell="B1" sqref="B1"/>
    </sheetView>
  </sheetViews>
  <sheetFormatPr defaultColWidth="4.140625" defaultRowHeight="11.25" customHeight="1"/>
  <cols>
    <col min="1" max="1" width="44.7109375" style="241" customWidth="1"/>
    <col min="2" max="3" width="8.85546875" style="377" customWidth="1"/>
    <col min="4" max="12" width="7.85546875" style="377" customWidth="1"/>
    <col min="13" max="13" width="7.5703125" style="377" customWidth="1"/>
    <col min="14" max="14" width="9.85546875" style="377" customWidth="1"/>
    <col min="15" max="15" width="12.7109375" style="377" customWidth="1"/>
    <col min="16" max="16" width="4.140625" style="241"/>
  </cols>
  <sheetData>
    <row r="1" spans="1:21" ht="11.25" customHeight="1">
      <c r="A1" s="640" t="s">
        <v>329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638"/>
      <c r="Q1" s="318"/>
      <c r="R1" s="319" t="s">
        <v>6</v>
      </c>
      <c r="S1" s="318" t="s">
        <v>330</v>
      </c>
      <c r="T1" s="318" t="s">
        <v>331</v>
      </c>
      <c r="U1" s="318" t="s">
        <v>332</v>
      </c>
    </row>
    <row r="2" spans="1:21" ht="11.25" customHeight="1">
      <c r="A2" s="640" t="s">
        <v>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638"/>
      <c r="Q2" s="318"/>
      <c r="R2" s="319" t="s">
        <v>8</v>
      </c>
      <c r="S2" s="318" t="s">
        <v>333</v>
      </c>
      <c r="T2" s="318" t="s">
        <v>334</v>
      </c>
      <c r="U2" s="318" t="s">
        <v>330</v>
      </c>
    </row>
    <row r="3" spans="1:21" ht="11.25" customHeight="1">
      <c r="A3" s="791" t="str">
        <f>+'Informações Iniciais'!A1</f>
        <v>PREFEITURA DE SAO BERNARDO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638"/>
      <c r="Q3" s="318"/>
      <c r="R3" s="319" t="s">
        <v>9</v>
      </c>
      <c r="S3" s="318" t="s">
        <v>335</v>
      </c>
      <c r="T3" s="318" t="s">
        <v>336</v>
      </c>
      <c r="U3" s="318" t="s">
        <v>333</v>
      </c>
    </row>
    <row r="4" spans="1:21" ht="11.25" customHeight="1">
      <c r="A4" s="792" t="s">
        <v>2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638"/>
      <c r="Q4" s="318"/>
      <c r="R4" s="319" t="s">
        <v>11</v>
      </c>
      <c r="S4" s="318" t="s">
        <v>337</v>
      </c>
      <c r="T4" s="318" t="s">
        <v>338</v>
      </c>
      <c r="U4" s="318" t="s">
        <v>335</v>
      </c>
    </row>
    <row r="5" spans="1:21" ht="11.25" customHeight="1">
      <c r="A5" s="793" t="s">
        <v>339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638"/>
      <c r="Q5" s="318"/>
      <c r="R5" s="319" t="s">
        <v>14</v>
      </c>
      <c r="S5" s="318" t="s">
        <v>340</v>
      </c>
      <c r="T5" s="318" t="s">
        <v>341</v>
      </c>
      <c r="U5" s="318" t="s">
        <v>337</v>
      </c>
    </row>
    <row r="6" spans="1:21" ht="11.25" customHeight="1">
      <c r="A6" s="791" t="s">
        <v>40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638"/>
      <c r="Q6" s="318"/>
      <c r="R6" s="319" t="s">
        <v>17</v>
      </c>
      <c r="S6" s="318" t="s">
        <v>332</v>
      </c>
      <c r="T6" s="318" t="s">
        <v>342</v>
      </c>
      <c r="U6" s="318" t="s">
        <v>340</v>
      </c>
    </row>
    <row r="7" spans="1:21" ht="11.25" customHeight="1">
      <c r="A7" s="791" t="str">
        <f>+'Informações Iniciais'!A5</f>
        <v>&lt;SELECIONE O PERÍODO CLICANDO NA SETA AO LADO&gt;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638"/>
      <c r="Q7" s="217"/>
      <c r="R7" s="217"/>
      <c r="S7" s="217"/>
      <c r="T7" s="217"/>
      <c r="U7" s="217"/>
    </row>
    <row r="8" spans="1:21" ht="11.25" customHeight="1">
      <c r="A8" s="327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38"/>
      <c r="Q8" s="217"/>
      <c r="R8" s="217"/>
      <c r="S8" s="217"/>
      <c r="T8" s="217"/>
      <c r="U8" s="217"/>
    </row>
    <row r="9" spans="1:21" ht="11.25" customHeight="1">
      <c r="A9" s="638" t="s">
        <v>343</v>
      </c>
      <c r="B9" s="411"/>
      <c r="C9" s="411"/>
      <c r="D9" s="411"/>
      <c r="E9" s="411"/>
      <c r="F9" s="411"/>
      <c r="G9" s="411"/>
      <c r="H9" s="425"/>
      <c r="I9" s="411"/>
      <c r="J9" s="411"/>
      <c r="K9" s="411"/>
      <c r="L9" s="411"/>
      <c r="M9" s="411"/>
      <c r="N9" s="411"/>
      <c r="O9" s="425" t="s">
        <v>42</v>
      </c>
      <c r="P9" s="638"/>
      <c r="Q9" s="217"/>
      <c r="R9" s="217"/>
      <c r="S9" s="217"/>
      <c r="T9" s="217"/>
      <c r="U9" s="217"/>
    </row>
    <row r="10" spans="1:21" ht="15" customHeight="1">
      <c r="A10" s="713" t="s">
        <v>344</v>
      </c>
      <c r="B10" s="816" t="s">
        <v>345</v>
      </c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8"/>
      <c r="N10" s="811" t="s">
        <v>346</v>
      </c>
      <c r="O10" s="814" t="s">
        <v>45</v>
      </c>
      <c r="P10" s="638"/>
      <c r="Q10" s="217"/>
      <c r="R10" s="217"/>
      <c r="S10" s="217"/>
      <c r="T10" s="217"/>
      <c r="U10" s="217"/>
    </row>
    <row r="11" spans="1:21" ht="15" customHeight="1">
      <c r="A11" s="714"/>
      <c r="B11" s="819"/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1"/>
      <c r="N11" s="812"/>
      <c r="O11" s="815"/>
      <c r="P11" s="638"/>
      <c r="Q11" s="217"/>
      <c r="R11" s="217"/>
      <c r="S11" s="217"/>
      <c r="T11" s="217"/>
      <c r="U11" s="217"/>
    </row>
    <row r="12" spans="1:21" ht="15" customHeight="1">
      <c r="A12" s="715"/>
      <c r="B12" s="419" t="s">
        <v>347</v>
      </c>
      <c r="C12" s="419" t="s">
        <v>348</v>
      </c>
      <c r="D12" s="419" t="s">
        <v>349</v>
      </c>
      <c r="E12" s="419" t="s">
        <v>350</v>
      </c>
      <c r="F12" s="419" t="s">
        <v>351</v>
      </c>
      <c r="G12" s="419" t="s">
        <v>352</v>
      </c>
      <c r="H12" s="419" t="s">
        <v>353</v>
      </c>
      <c r="I12" s="419" t="s">
        <v>354</v>
      </c>
      <c r="J12" s="419" t="s">
        <v>355</v>
      </c>
      <c r="K12" s="419" t="s">
        <v>356</v>
      </c>
      <c r="L12" s="419" t="s">
        <v>357</v>
      </c>
      <c r="M12" s="419" t="s">
        <v>358</v>
      </c>
      <c r="N12" s="813"/>
      <c r="O12" s="598" t="str">
        <f>RIGHT(R1,4)</f>
        <v>2017</v>
      </c>
      <c r="P12" s="638"/>
      <c r="Q12" s="217"/>
      <c r="R12" s="217"/>
      <c r="S12" s="217"/>
      <c r="T12" s="217"/>
      <c r="U12" s="217"/>
    </row>
    <row r="13" spans="1:21" s="313" customFormat="1" ht="12.75" customHeight="1">
      <c r="A13" s="314" t="s">
        <v>359</v>
      </c>
      <c r="B13" s="433">
        <f t="shared" ref="B13:M13" si="0">+B14+B20+B21+B22+B23+B24+B25+B34</f>
        <v>0</v>
      </c>
      <c r="C13" s="433">
        <f t="shared" si="0"/>
        <v>0</v>
      </c>
      <c r="D13" s="433">
        <f t="shared" si="0"/>
        <v>0</v>
      </c>
      <c r="E13" s="433">
        <f t="shared" si="0"/>
        <v>0</v>
      </c>
      <c r="F13" s="433">
        <f t="shared" si="0"/>
        <v>0</v>
      </c>
      <c r="G13" s="433">
        <f t="shared" si="0"/>
        <v>0</v>
      </c>
      <c r="H13" s="433">
        <f t="shared" si="0"/>
        <v>0</v>
      </c>
      <c r="I13" s="433">
        <f t="shared" si="0"/>
        <v>0</v>
      </c>
      <c r="J13" s="433">
        <f t="shared" si="0"/>
        <v>0</v>
      </c>
      <c r="K13" s="433">
        <f t="shared" si="0"/>
        <v>0</v>
      </c>
      <c r="L13" s="433">
        <f t="shared" si="0"/>
        <v>2633763.9899999998</v>
      </c>
      <c r="M13" s="433">
        <f t="shared" si="0"/>
        <v>6253761.5200000005</v>
      </c>
      <c r="N13" s="433">
        <f>SUM(B13:M13)</f>
        <v>8887525.5099999998</v>
      </c>
      <c r="O13" s="433">
        <f>+O14+O20+O21+O22+O23+O24+O25+O34</f>
        <v>35661794.090000004</v>
      </c>
      <c r="P13" s="640"/>
      <c r="Q13" s="640"/>
      <c r="R13" s="640"/>
      <c r="S13" s="640"/>
      <c r="T13" s="640"/>
      <c r="U13" s="640"/>
    </row>
    <row r="14" spans="1:21" ht="12.75" customHeight="1">
      <c r="A14" s="315" t="s">
        <v>360</v>
      </c>
      <c r="B14" s="395">
        <v>0</v>
      </c>
      <c r="C14" s="395">
        <v>0</v>
      </c>
      <c r="D14" s="395">
        <v>0</v>
      </c>
      <c r="E14" s="395">
        <v>0</v>
      </c>
      <c r="F14" s="395">
        <v>0</v>
      </c>
      <c r="G14" s="395">
        <v>0</v>
      </c>
      <c r="H14" s="395">
        <v>0</v>
      </c>
      <c r="I14" s="395">
        <v>0</v>
      </c>
      <c r="J14" s="395">
        <v>0</v>
      </c>
      <c r="K14" s="395">
        <v>0</v>
      </c>
      <c r="L14" s="395">
        <v>30039.14</v>
      </c>
      <c r="M14" s="395">
        <v>33261.07</v>
      </c>
      <c r="N14" s="395">
        <v>63300.21</v>
      </c>
      <c r="O14" s="395">
        <v>888204</v>
      </c>
      <c r="P14" s="638"/>
      <c r="Q14" s="217"/>
      <c r="R14" s="217"/>
      <c r="S14" s="217"/>
      <c r="T14" s="217"/>
      <c r="U14" s="217"/>
    </row>
    <row r="15" spans="1:21" ht="12.75" customHeight="1">
      <c r="A15" s="316" t="s">
        <v>361</v>
      </c>
      <c r="B15" s="452">
        <v>0</v>
      </c>
      <c r="C15" s="452">
        <v>0</v>
      </c>
      <c r="D15" s="452">
        <v>0</v>
      </c>
      <c r="E15" s="452">
        <v>0</v>
      </c>
      <c r="F15" s="452">
        <v>0</v>
      </c>
      <c r="G15" s="452">
        <v>0</v>
      </c>
      <c r="H15" s="452">
        <v>0</v>
      </c>
      <c r="I15" s="452">
        <v>0</v>
      </c>
      <c r="J15" s="452">
        <v>0</v>
      </c>
      <c r="K15" s="452">
        <v>0</v>
      </c>
      <c r="L15" s="452">
        <v>0</v>
      </c>
      <c r="M15" s="452">
        <v>0</v>
      </c>
      <c r="N15" s="434">
        <v>0</v>
      </c>
      <c r="O15" s="452">
        <v>236992</v>
      </c>
      <c r="P15" s="638"/>
      <c r="Q15" s="217"/>
      <c r="R15" s="217"/>
      <c r="S15" s="217"/>
      <c r="T15" s="217"/>
      <c r="U15" s="217"/>
    </row>
    <row r="16" spans="1:21" ht="12.75" customHeight="1">
      <c r="A16" s="316" t="s">
        <v>362</v>
      </c>
      <c r="B16" s="452">
        <v>0</v>
      </c>
      <c r="C16" s="452">
        <v>0</v>
      </c>
      <c r="D16" s="452">
        <v>0</v>
      </c>
      <c r="E16" s="452">
        <v>0</v>
      </c>
      <c r="F16" s="452">
        <v>0</v>
      </c>
      <c r="G16" s="452">
        <v>0</v>
      </c>
      <c r="H16" s="452">
        <v>0</v>
      </c>
      <c r="I16" s="452">
        <v>0</v>
      </c>
      <c r="J16" s="452">
        <v>0</v>
      </c>
      <c r="K16" s="452">
        <v>0</v>
      </c>
      <c r="L16" s="452">
        <v>30039.14</v>
      </c>
      <c r="M16" s="452">
        <v>33261.07</v>
      </c>
      <c r="N16" s="434">
        <v>63300.21</v>
      </c>
      <c r="O16" s="452">
        <v>309120</v>
      </c>
      <c r="P16" s="638"/>
      <c r="Q16" s="217"/>
      <c r="R16" s="217"/>
      <c r="S16" s="217"/>
      <c r="T16" s="217"/>
      <c r="U16" s="217"/>
    </row>
    <row r="17" spans="1:15" ht="12.75" customHeight="1">
      <c r="A17" s="316" t="s">
        <v>363</v>
      </c>
      <c r="B17" s="452">
        <v>0</v>
      </c>
      <c r="C17" s="452">
        <v>0</v>
      </c>
      <c r="D17" s="452">
        <v>0</v>
      </c>
      <c r="E17" s="452">
        <v>0</v>
      </c>
      <c r="F17" s="452">
        <v>0</v>
      </c>
      <c r="G17" s="452">
        <v>0</v>
      </c>
      <c r="H17" s="452">
        <v>0</v>
      </c>
      <c r="I17" s="452">
        <v>0</v>
      </c>
      <c r="J17" s="452">
        <v>0</v>
      </c>
      <c r="K17" s="452">
        <v>0</v>
      </c>
      <c r="L17" s="452">
        <v>0</v>
      </c>
      <c r="M17" s="452">
        <v>0</v>
      </c>
      <c r="N17" s="434">
        <v>0</v>
      </c>
      <c r="O17" s="452">
        <v>11334</v>
      </c>
    </row>
    <row r="18" spans="1:15" ht="12.75" customHeight="1">
      <c r="A18" s="316" t="s">
        <v>364</v>
      </c>
      <c r="B18" s="452">
        <v>0</v>
      </c>
      <c r="C18" s="452">
        <v>0</v>
      </c>
      <c r="D18" s="452">
        <v>0</v>
      </c>
      <c r="E18" s="452">
        <v>0</v>
      </c>
      <c r="F18" s="452">
        <v>0</v>
      </c>
      <c r="G18" s="452">
        <v>0</v>
      </c>
      <c r="H18" s="452">
        <v>0</v>
      </c>
      <c r="I18" s="452">
        <v>0</v>
      </c>
      <c r="J18" s="452">
        <v>0</v>
      </c>
      <c r="K18" s="452">
        <v>0</v>
      </c>
      <c r="L18" s="452">
        <v>0</v>
      </c>
      <c r="M18" s="452">
        <v>0</v>
      </c>
      <c r="N18" s="434">
        <v>0</v>
      </c>
      <c r="O18" s="452">
        <v>309120</v>
      </c>
    </row>
    <row r="19" spans="1:15" ht="12.75" customHeight="1">
      <c r="A19" s="316" t="s">
        <v>365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34">
        <f>SUM(B19:M19)</f>
        <v>0</v>
      </c>
      <c r="O19" s="452"/>
    </row>
    <row r="20" spans="1:15" ht="12.75" customHeight="1">
      <c r="A20" s="315" t="s">
        <v>366</v>
      </c>
      <c r="B20" s="452">
        <v>0</v>
      </c>
      <c r="C20" s="452">
        <v>0</v>
      </c>
      <c r="D20" s="452">
        <v>0</v>
      </c>
      <c r="E20" s="452">
        <v>0</v>
      </c>
      <c r="F20" s="452">
        <v>0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452">
        <v>0</v>
      </c>
      <c r="M20" s="452">
        <v>0</v>
      </c>
      <c r="N20" s="395">
        <v>0</v>
      </c>
      <c r="O20" s="452">
        <v>309120</v>
      </c>
    </row>
    <row r="21" spans="1:15" ht="12.75" customHeight="1">
      <c r="A21" s="315" t="s">
        <v>367</v>
      </c>
      <c r="B21" s="452">
        <v>0</v>
      </c>
      <c r="C21" s="452">
        <v>0</v>
      </c>
      <c r="D21" s="452">
        <v>0</v>
      </c>
      <c r="E21" s="452">
        <v>0</v>
      </c>
      <c r="F21" s="452">
        <v>0</v>
      </c>
      <c r="G21" s="452">
        <v>0</v>
      </c>
      <c r="H21" s="452">
        <v>0</v>
      </c>
      <c r="I21" s="452">
        <v>0</v>
      </c>
      <c r="J21" s="452">
        <v>0</v>
      </c>
      <c r="K21" s="452">
        <v>0</v>
      </c>
      <c r="L21" s="452">
        <v>4877.6400000000003</v>
      </c>
      <c r="M21" s="452">
        <v>4574.09</v>
      </c>
      <c r="N21" s="395">
        <v>9451.73</v>
      </c>
      <c r="O21" s="452">
        <v>58516.42</v>
      </c>
    </row>
    <row r="22" spans="1:15" ht="12.75" customHeight="1">
      <c r="A22" s="315" t="s">
        <v>368</v>
      </c>
      <c r="B22" s="452">
        <v>0</v>
      </c>
      <c r="C22" s="452">
        <v>0</v>
      </c>
      <c r="D22" s="452">
        <v>0</v>
      </c>
      <c r="E22" s="452">
        <v>0</v>
      </c>
      <c r="F22" s="452">
        <v>0</v>
      </c>
      <c r="G22" s="452">
        <v>0</v>
      </c>
      <c r="H22" s="452">
        <v>0</v>
      </c>
      <c r="I22" s="452">
        <v>0</v>
      </c>
      <c r="J22" s="452">
        <v>0</v>
      </c>
      <c r="K22" s="452">
        <v>0</v>
      </c>
      <c r="L22" s="452">
        <v>0</v>
      </c>
      <c r="M22" s="452">
        <v>0</v>
      </c>
      <c r="N22" s="395">
        <v>0</v>
      </c>
      <c r="O22" s="452"/>
    </row>
    <row r="23" spans="1:15" ht="12.75" customHeight="1">
      <c r="A23" s="315" t="s">
        <v>369</v>
      </c>
      <c r="B23" s="452">
        <v>0</v>
      </c>
      <c r="C23" s="452">
        <v>0</v>
      </c>
      <c r="D23" s="452">
        <v>0</v>
      </c>
      <c r="E23" s="452">
        <v>0</v>
      </c>
      <c r="F23" s="452">
        <v>0</v>
      </c>
      <c r="G23" s="452">
        <v>0</v>
      </c>
      <c r="H23" s="452">
        <v>0</v>
      </c>
      <c r="I23" s="452">
        <v>0</v>
      </c>
      <c r="J23" s="452">
        <v>0</v>
      </c>
      <c r="K23" s="452">
        <v>0</v>
      </c>
      <c r="L23" s="452">
        <v>0</v>
      </c>
      <c r="M23" s="452">
        <v>0</v>
      </c>
      <c r="N23" s="395">
        <v>0</v>
      </c>
      <c r="O23" s="452"/>
    </row>
    <row r="24" spans="1:15" ht="12.75" customHeight="1">
      <c r="A24" s="315" t="s">
        <v>370</v>
      </c>
      <c r="B24" s="452">
        <v>0</v>
      </c>
      <c r="C24" s="452">
        <v>0</v>
      </c>
      <c r="D24" s="452">
        <v>0</v>
      </c>
      <c r="E24" s="452">
        <v>0</v>
      </c>
      <c r="F24" s="452">
        <v>0</v>
      </c>
      <c r="G24" s="452">
        <v>0</v>
      </c>
      <c r="H24" s="452">
        <v>0</v>
      </c>
      <c r="I24" s="452">
        <v>0</v>
      </c>
      <c r="J24" s="452">
        <v>0</v>
      </c>
      <c r="K24" s="452">
        <v>0</v>
      </c>
      <c r="L24" s="452">
        <v>0</v>
      </c>
      <c r="M24" s="452">
        <v>0</v>
      </c>
      <c r="N24" s="395">
        <v>0</v>
      </c>
      <c r="O24" s="452">
        <v>1040080.81</v>
      </c>
    </row>
    <row r="25" spans="1:15" ht="12.75" customHeight="1">
      <c r="A25" s="315" t="s">
        <v>371</v>
      </c>
      <c r="B25" s="395">
        <v>0</v>
      </c>
      <c r="C25" s="395">
        <v>0</v>
      </c>
      <c r="D25" s="395">
        <v>0</v>
      </c>
      <c r="E25" s="395">
        <v>0</v>
      </c>
      <c r="F25" s="395">
        <v>0</v>
      </c>
      <c r="G25" s="395">
        <v>0</v>
      </c>
      <c r="H25" s="395">
        <v>0</v>
      </c>
      <c r="I25" s="395">
        <v>0</v>
      </c>
      <c r="J25" s="395">
        <v>0</v>
      </c>
      <c r="K25" s="395">
        <v>0</v>
      </c>
      <c r="L25" s="395">
        <v>2598847.21</v>
      </c>
      <c r="M25" s="395">
        <v>6215926.3600000003</v>
      </c>
      <c r="N25" s="395">
        <v>8814773.5700000003</v>
      </c>
      <c r="O25" s="395">
        <v>33363630.73</v>
      </c>
    </row>
    <row r="26" spans="1:15" ht="12.75" customHeight="1">
      <c r="A26" s="316" t="s">
        <v>372</v>
      </c>
      <c r="B26" s="452">
        <v>0</v>
      </c>
      <c r="C26" s="452">
        <v>0</v>
      </c>
      <c r="D26" s="452">
        <v>0</v>
      </c>
      <c r="E26" s="452">
        <v>0</v>
      </c>
      <c r="F26" s="452">
        <v>0</v>
      </c>
      <c r="G26" s="452">
        <v>0</v>
      </c>
      <c r="H26" s="452">
        <v>0</v>
      </c>
      <c r="I26" s="452">
        <v>0</v>
      </c>
      <c r="J26" s="452">
        <v>0</v>
      </c>
      <c r="K26" s="452">
        <v>0</v>
      </c>
      <c r="L26" s="452">
        <v>1326062.46</v>
      </c>
      <c r="M26" s="452">
        <v>1699976.38</v>
      </c>
      <c r="N26" s="434">
        <v>3026038.84</v>
      </c>
      <c r="O26" s="452">
        <v>9788800</v>
      </c>
    </row>
    <row r="27" spans="1:15" ht="12.75" customHeight="1">
      <c r="A27" s="316" t="s">
        <v>373</v>
      </c>
      <c r="B27" s="452">
        <v>0</v>
      </c>
      <c r="C27" s="452">
        <v>0</v>
      </c>
      <c r="D27" s="452">
        <v>0</v>
      </c>
      <c r="E27" s="452">
        <v>0</v>
      </c>
      <c r="F27" s="452">
        <v>0</v>
      </c>
      <c r="G27" s="452">
        <v>0</v>
      </c>
      <c r="H27" s="452">
        <v>0</v>
      </c>
      <c r="I27" s="452">
        <v>0</v>
      </c>
      <c r="J27" s="452">
        <v>0</v>
      </c>
      <c r="K27" s="452">
        <v>0</v>
      </c>
      <c r="L27" s="452">
        <v>224247.79</v>
      </c>
      <c r="M27" s="452">
        <v>205734.69</v>
      </c>
      <c r="N27" s="434">
        <v>429982.48</v>
      </c>
      <c r="O27" s="452">
        <v>1545600</v>
      </c>
    </row>
    <row r="28" spans="1:15" ht="12.75" customHeight="1">
      <c r="A28" s="316" t="s">
        <v>374</v>
      </c>
      <c r="B28" s="452">
        <v>0</v>
      </c>
      <c r="C28" s="452">
        <v>0</v>
      </c>
      <c r="D28" s="452">
        <v>0</v>
      </c>
      <c r="E28" s="452">
        <v>0</v>
      </c>
      <c r="F28" s="452">
        <v>0</v>
      </c>
      <c r="G28" s="452">
        <v>0</v>
      </c>
      <c r="H28" s="452">
        <v>0</v>
      </c>
      <c r="I28" s="452">
        <v>0</v>
      </c>
      <c r="J28" s="452">
        <v>0</v>
      </c>
      <c r="K28" s="452">
        <v>0</v>
      </c>
      <c r="L28" s="452">
        <v>17509.439999999999</v>
      </c>
      <c r="M28" s="452">
        <v>39284.559999999998</v>
      </c>
      <c r="N28" s="434">
        <v>56794</v>
      </c>
      <c r="O28" s="452">
        <v>154560</v>
      </c>
    </row>
    <row r="29" spans="1:15" ht="12.75" customHeight="1">
      <c r="A29" s="316" t="s">
        <v>375</v>
      </c>
      <c r="B29" s="452">
        <v>0</v>
      </c>
      <c r="C29" s="452">
        <v>0</v>
      </c>
      <c r="D29" s="452">
        <v>0</v>
      </c>
      <c r="E29" s="452">
        <v>0</v>
      </c>
      <c r="F29" s="452">
        <v>0</v>
      </c>
      <c r="G29" s="452">
        <v>0</v>
      </c>
      <c r="H29" s="452">
        <v>0</v>
      </c>
      <c r="I29" s="452">
        <v>0</v>
      </c>
      <c r="J29" s="452">
        <v>0</v>
      </c>
      <c r="K29" s="452">
        <v>0</v>
      </c>
      <c r="L29" s="452">
        <v>44.39</v>
      </c>
      <c r="M29" s="452">
        <v>1353.7</v>
      </c>
      <c r="N29" s="434">
        <v>1398.09</v>
      </c>
      <c r="O29" s="452">
        <v>4121.6000000000004</v>
      </c>
    </row>
    <row r="30" spans="1:15" ht="12.75" customHeight="1">
      <c r="A30" s="316" t="s">
        <v>376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34">
        <f>SUM(B30:M30)</f>
        <v>0</v>
      </c>
      <c r="O30" s="452"/>
    </row>
    <row r="31" spans="1:15" ht="12.75" customHeight="1">
      <c r="A31" s="316" t="s">
        <v>377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34">
        <f>SUM(B31:M31)</f>
        <v>0</v>
      </c>
      <c r="O31" s="452"/>
    </row>
    <row r="32" spans="1:15" ht="12.75" customHeight="1">
      <c r="A32" s="316" t="s">
        <v>378</v>
      </c>
      <c r="B32" s="452">
        <v>0</v>
      </c>
      <c r="C32" s="452">
        <v>0</v>
      </c>
      <c r="D32" s="452">
        <v>0</v>
      </c>
      <c r="E32" s="452">
        <v>0</v>
      </c>
      <c r="F32" s="452">
        <v>0</v>
      </c>
      <c r="G32" s="452">
        <v>0</v>
      </c>
      <c r="H32" s="452">
        <v>0</v>
      </c>
      <c r="I32" s="452">
        <v>0</v>
      </c>
      <c r="J32" s="452">
        <v>0</v>
      </c>
      <c r="K32" s="452">
        <v>0</v>
      </c>
      <c r="L32" s="452">
        <v>827537.25</v>
      </c>
      <c r="M32" s="452">
        <v>966017.83</v>
      </c>
      <c r="N32" s="434">
        <v>1793555.08</v>
      </c>
      <c r="O32" s="452">
        <v>7315840</v>
      </c>
    </row>
    <row r="33" spans="1:15" ht="12.75" customHeight="1">
      <c r="A33" s="316" t="s">
        <v>379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34">
        <f>SUM(B33:M33)</f>
        <v>0</v>
      </c>
      <c r="O33" s="452"/>
    </row>
    <row r="34" spans="1:15" ht="12.75" customHeight="1">
      <c r="A34" s="315" t="s">
        <v>380</v>
      </c>
      <c r="B34" s="452">
        <v>0</v>
      </c>
      <c r="C34" s="452">
        <v>0</v>
      </c>
      <c r="D34" s="452">
        <v>0</v>
      </c>
      <c r="E34" s="452">
        <v>0</v>
      </c>
      <c r="F34" s="452">
        <v>0</v>
      </c>
      <c r="G34" s="452">
        <v>0</v>
      </c>
      <c r="H34" s="452">
        <v>0</v>
      </c>
      <c r="I34" s="452">
        <v>0</v>
      </c>
      <c r="J34" s="452">
        <v>0</v>
      </c>
      <c r="K34" s="452">
        <v>0</v>
      </c>
      <c r="L34" s="452">
        <v>0</v>
      </c>
      <c r="M34" s="452">
        <v>0</v>
      </c>
      <c r="N34" s="395">
        <v>0</v>
      </c>
      <c r="O34" s="452">
        <v>2242.13</v>
      </c>
    </row>
    <row r="35" spans="1:15" ht="12.75" customHeight="1">
      <c r="A35" s="317" t="s">
        <v>381</v>
      </c>
      <c r="B35" s="424">
        <f t="shared" ref="B35:M35" si="1">SUM(B36:B38)</f>
        <v>0</v>
      </c>
      <c r="C35" s="424">
        <f t="shared" si="1"/>
        <v>0</v>
      </c>
      <c r="D35" s="424">
        <f t="shared" si="1"/>
        <v>0</v>
      </c>
      <c r="E35" s="424">
        <f t="shared" si="1"/>
        <v>0</v>
      </c>
      <c r="F35" s="424">
        <f t="shared" si="1"/>
        <v>0</v>
      </c>
      <c r="G35" s="424">
        <f t="shared" si="1"/>
        <v>0</v>
      </c>
      <c r="H35" s="424">
        <f t="shared" si="1"/>
        <v>0</v>
      </c>
      <c r="I35" s="424">
        <f t="shared" si="1"/>
        <v>0</v>
      </c>
      <c r="J35" s="424">
        <f t="shared" si="1"/>
        <v>0</v>
      </c>
      <c r="K35" s="424">
        <f t="shared" si="1"/>
        <v>0</v>
      </c>
      <c r="L35" s="424">
        <f t="shared" si="1"/>
        <v>310310.77</v>
      </c>
      <c r="M35" s="424">
        <f t="shared" si="1"/>
        <v>381652.78</v>
      </c>
      <c r="N35" s="424">
        <f>SUM(B35:M35)</f>
        <v>691963.55</v>
      </c>
      <c r="O35" s="424">
        <f>SUM(O36:O38)</f>
        <v>-2305210.88</v>
      </c>
    </row>
    <row r="36" spans="1:15" ht="12.75" customHeight="1">
      <c r="A36" s="316" t="s">
        <v>382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34">
        <f>SUM(B36:M36)</f>
        <v>0</v>
      </c>
      <c r="O36" s="452"/>
    </row>
    <row r="37" spans="1:15" ht="12.75" customHeight="1">
      <c r="A37" s="316" t="s">
        <v>383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34">
        <f>SUM(B37:M37)</f>
        <v>0</v>
      </c>
      <c r="O37" s="452"/>
    </row>
    <row r="38" spans="1:15" ht="12.75" customHeight="1">
      <c r="A38" s="316" t="s">
        <v>384</v>
      </c>
      <c r="B38" s="452">
        <v>0</v>
      </c>
      <c r="C38" s="452">
        <v>0</v>
      </c>
      <c r="D38" s="452">
        <v>0</v>
      </c>
      <c r="E38" s="452">
        <v>0</v>
      </c>
      <c r="F38" s="452">
        <v>0</v>
      </c>
      <c r="G38" s="452">
        <v>0</v>
      </c>
      <c r="H38" s="452">
        <v>0</v>
      </c>
      <c r="I38" s="452">
        <v>0</v>
      </c>
      <c r="J38" s="452">
        <v>0</v>
      </c>
      <c r="K38" s="452">
        <v>0</v>
      </c>
      <c r="L38" s="452">
        <v>310310.77</v>
      </c>
      <c r="M38" s="452">
        <v>381652.78</v>
      </c>
      <c r="N38" s="434">
        <v>691963.55</v>
      </c>
      <c r="O38" s="452">
        <v>-2305210.88</v>
      </c>
    </row>
    <row r="39" spans="1:15" ht="12.75" customHeight="1">
      <c r="A39" s="244" t="s">
        <v>385</v>
      </c>
      <c r="B39" s="435">
        <f t="shared" ref="B39:M39" si="2">+B13-B35</f>
        <v>0</v>
      </c>
      <c r="C39" s="435">
        <f t="shared" si="2"/>
        <v>0</v>
      </c>
      <c r="D39" s="435">
        <f t="shared" si="2"/>
        <v>0</v>
      </c>
      <c r="E39" s="435">
        <f t="shared" si="2"/>
        <v>0</v>
      </c>
      <c r="F39" s="435">
        <f t="shared" si="2"/>
        <v>0</v>
      </c>
      <c r="G39" s="435">
        <f t="shared" si="2"/>
        <v>0</v>
      </c>
      <c r="H39" s="435">
        <f t="shared" si="2"/>
        <v>0</v>
      </c>
      <c r="I39" s="435">
        <f t="shared" si="2"/>
        <v>0</v>
      </c>
      <c r="J39" s="435">
        <f t="shared" si="2"/>
        <v>0</v>
      </c>
      <c r="K39" s="435">
        <f t="shared" si="2"/>
        <v>0</v>
      </c>
      <c r="L39" s="435">
        <f t="shared" si="2"/>
        <v>2323453.2199999997</v>
      </c>
      <c r="M39" s="435">
        <f t="shared" si="2"/>
        <v>5872108.7400000002</v>
      </c>
      <c r="N39" s="435">
        <f>SUM(B39:M39)</f>
        <v>8195561.96</v>
      </c>
      <c r="O39" s="435">
        <f>+O13-O35</f>
        <v>37967004.970000006</v>
      </c>
    </row>
    <row r="40" spans="1:15" ht="12.75" customHeight="1">
      <c r="A40" s="751" t="s">
        <v>165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</row>
    <row r="41" spans="1:15" ht="12.75" customHeight="1">
      <c r="A41" s="638"/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s="242" customFormat="1" ht="12.75" customHeight="1">
      <c r="A42" s="638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.75" customHeight="1">
      <c r="A43" s="638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</row>
    <row r="44" spans="1:15" ht="12.75" customHeight="1">
      <c r="A44" s="638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</row>
    <row r="45" spans="1:15" ht="12.75" customHeight="1">
      <c r="A45" s="638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</row>
    <row r="46" spans="1:15" ht="12.75" customHeight="1">
      <c r="A46" s="638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</row>
    <row r="47" spans="1:15" ht="12.75" customHeight="1">
      <c r="A47" s="638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ht="12.75" customHeight="1">
      <c r="A48" s="638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</row>
  </sheetData>
  <sheetProtection password="C236" formatCells="0" formatColumns="0" formatRows="0" insertColumns="0" insertRows="0" insertHyperlinks="0" deleteColumns="0" deleteRows="0" sort="0" autoFilter="0" pivotTables="0"/>
  <mergeCells count="10">
    <mergeCell ref="A40:O40"/>
    <mergeCell ref="A10:A12"/>
    <mergeCell ref="N10:N12"/>
    <mergeCell ref="O10:O11"/>
    <mergeCell ref="B10:M11"/>
    <mergeCell ref="A3:O3"/>
    <mergeCell ref="A4:O4"/>
    <mergeCell ref="A5:O5"/>
    <mergeCell ref="A6:O6"/>
    <mergeCell ref="A7:O7"/>
  </mergeCells>
  <printOptions horizontalCentered="1" verticalCentered="1"/>
  <pageMargins left="0" right="0" top="0" bottom="0" header="0" footer="0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C155"/>
  <sheetViews>
    <sheetView showGridLines="0" workbookViewId="0" xr3:uid="{F9CF3CF3-643B-5BE6-8B46-32C596A47465}">
      <selection activeCell="B16" sqref="B16"/>
    </sheetView>
  </sheetViews>
  <sheetFormatPr defaultColWidth="4.140625" defaultRowHeight="11.25" customHeight="1"/>
  <cols>
    <col min="1" max="1" width="69.5703125" style="257" customWidth="1"/>
    <col min="2" max="5" width="8.28515625" style="257" customWidth="1"/>
    <col min="6" max="6" width="13.28515625" style="257" customWidth="1"/>
    <col min="7" max="11" width="12.7109375" style="257" customWidth="1"/>
    <col min="12" max="20" width="4.140625" style="257"/>
    <col min="21" max="21" width="24" style="257" customWidth="1"/>
    <col min="22" max="29" width="4.140625" style="257"/>
    <col min="30" max="30" width="12.28515625" style="257" customWidth="1"/>
    <col min="31" max="156" width="4.140625" style="257"/>
    <col min="157" max="157" width="16.140625" style="257" customWidth="1"/>
    <col min="158" max="158" width="9" style="257" customWidth="1"/>
    <col min="159" max="159" width="4.140625" style="257"/>
  </cols>
  <sheetData>
    <row r="1" spans="1:159" ht="11.25" customHeight="1">
      <c r="A1" s="640" t="s">
        <v>386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8"/>
      <c r="AU1" s="638"/>
      <c r="AV1" s="638"/>
      <c r="AW1" s="638"/>
      <c r="AX1" s="638"/>
      <c r="AY1" s="638"/>
      <c r="AZ1" s="638"/>
      <c r="BA1" s="638"/>
      <c r="BB1" s="638"/>
      <c r="BC1" s="638"/>
      <c r="BD1" s="638"/>
      <c r="BE1" s="638"/>
      <c r="BF1" s="638"/>
      <c r="BG1" s="638"/>
      <c r="BH1" s="638"/>
      <c r="BI1" s="638"/>
      <c r="BJ1" s="638"/>
      <c r="BK1" s="638"/>
      <c r="BL1" s="638"/>
      <c r="BM1" s="638"/>
      <c r="BN1" s="638"/>
      <c r="BO1" s="638"/>
      <c r="BP1" s="638"/>
      <c r="BQ1" s="638"/>
      <c r="BR1" s="638"/>
      <c r="BS1" s="638"/>
      <c r="BT1" s="638"/>
      <c r="BU1" s="638"/>
      <c r="BV1" s="638"/>
      <c r="BW1" s="638"/>
      <c r="BX1" s="638"/>
      <c r="BY1" s="638"/>
      <c r="BZ1" s="638"/>
      <c r="CA1" s="638"/>
      <c r="CB1" s="638"/>
      <c r="CC1" s="638"/>
      <c r="CD1" s="638"/>
      <c r="CE1" s="638"/>
      <c r="CF1" s="638"/>
      <c r="CG1" s="638"/>
      <c r="CH1" s="638"/>
      <c r="CI1" s="638"/>
      <c r="CJ1" s="638"/>
      <c r="CK1" s="638"/>
      <c r="CL1" s="638"/>
      <c r="CM1" s="638"/>
      <c r="CN1" s="638"/>
      <c r="CO1" s="638"/>
      <c r="CP1" s="638"/>
      <c r="CQ1" s="638"/>
      <c r="CR1" s="638"/>
      <c r="CS1" s="638"/>
      <c r="CT1" s="638"/>
      <c r="CU1" s="638"/>
      <c r="CV1" s="638"/>
      <c r="CW1" s="638"/>
      <c r="CX1" s="638"/>
      <c r="CY1" s="638"/>
      <c r="CZ1" s="638"/>
      <c r="DA1" s="638"/>
      <c r="DB1" s="638"/>
      <c r="DC1" s="638"/>
      <c r="DD1" s="638"/>
      <c r="DE1" s="638"/>
      <c r="DF1" s="638"/>
      <c r="DG1" s="638"/>
      <c r="DH1" s="638"/>
      <c r="DI1" s="638"/>
      <c r="DJ1" s="638"/>
      <c r="DK1" s="638"/>
      <c r="DL1" s="638"/>
      <c r="DM1" s="638"/>
      <c r="DN1" s="638"/>
      <c r="DO1" s="638"/>
      <c r="DP1" s="638"/>
      <c r="DQ1" s="638"/>
      <c r="DR1" s="638"/>
      <c r="DS1" s="638"/>
      <c r="DT1" s="638"/>
      <c r="DU1" s="638"/>
      <c r="DV1" s="638"/>
      <c r="DW1" s="638"/>
      <c r="DX1" s="638"/>
      <c r="DY1" s="638"/>
      <c r="DZ1" s="638"/>
      <c r="EA1" s="638"/>
      <c r="EB1" s="638"/>
      <c r="EC1" s="638"/>
      <c r="ED1" s="638"/>
      <c r="EE1" s="638"/>
      <c r="EF1" s="638"/>
      <c r="EG1" s="638"/>
      <c r="EH1" s="638"/>
      <c r="EI1" s="638"/>
      <c r="EJ1" s="638"/>
      <c r="EK1" s="638"/>
      <c r="EL1" s="638"/>
      <c r="EM1" s="638"/>
      <c r="EN1" s="638"/>
      <c r="EO1" s="638"/>
      <c r="EP1" s="638"/>
      <c r="EQ1" s="638"/>
      <c r="ER1" s="638"/>
      <c r="ES1" s="638"/>
      <c r="ET1" s="638"/>
      <c r="EU1" s="638"/>
      <c r="EV1" s="638"/>
      <c r="EW1" s="638"/>
      <c r="EX1" s="638"/>
      <c r="EY1" s="638"/>
      <c r="EZ1" s="638"/>
      <c r="FA1" s="638"/>
      <c r="FB1" s="638"/>
      <c r="FC1" s="638"/>
    </row>
    <row r="2" spans="1:159" ht="11.25" customHeight="1">
      <c r="A2" s="640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638"/>
      <c r="EN2" s="638"/>
      <c r="EO2" s="638"/>
      <c r="EP2" s="638"/>
      <c r="EQ2" s="638"/>
      <c r="ER2" s="638"/>
      <c r="ES2" s="638"/>
      <c r="ET2" s="638"/>
      <c r="EU2" s="638"/>
      <c r="EV2" s="638"/>
      <c r="EW2" s="638"/>
      <c r="EX2" s="638"/>
      <c r="EY2" s="638"/>
      <c r="EZ2" s="638"/>
      <c r="FA2" s="638"/>
      <c r="FB2" s="638"/>
      <c r="FC2" s="638"/>
    </row>
    <row r="3" spans="1:159" ht="12.75" customHeight="1">
      <c r="A3" s="791" t="s">
        <v>0</v>
      </c>
      <c r="B3" s="791"/>
      <c r="C3" s="791"/>
      <c r="D3" s="791"/>
      <c r="E3" s="791"/>
      <c r="F3" s="791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638"/>
      <c r="EN3" s="638"/>
      <c r="EO3" s="638"/>
      <c r="EP3" s="638"/>
      <c r="EQ3" s="638"/>
      <c r="ER3" s="638"/>
      <c r="ES3" s="638"/>
      <c r="ET3" s="638"/>
      <c r="EU3" s="638"/>
      <c r="EV3" s="638"/>
      <c r="EW3" s="638"/>
      <c r="EX3" s="638"/>
      <c r="EY3" s="638"/>
      <c r="EZ3" s="638"/>
      <c r="FA3" s="638"/>
      <c r="FB3" s="638"/>
      <c r="FC3" s="638"/>
    </row>
    <row r="4" spans="1:159" ht="12.75" customHeight="1">
      <c r="A4" s="792" t="s">
        <v>2</v>
      </c>
      <c r="B4" s="792"/>
      <c r="C4" s="792"/>
      <c r="D4" s="792"/>
      <c r="E4" s="792"/>
      <c r="F4" s="792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638"/>
      <c r="EN4" s="638"/>
      <c r="EO4" s="638"/>
      <c r="EP4" s="638"/>
      <c r="EQ4" s="638"/>
      <c r="ER4" s="638"/>
      <c r="ES4" s="638"/>
      <c r="ET4" s="638"/>
      <c r="EU4" s="638"/>
      <c r="EV4" s="638"/>
      <c r="EW4" s="638"/>
      <c r="EX4" s="638"/>
      <c r="EY4" s="638"/>
      <c r="EZ4" s="638"/>
      <c r="FA4" s="638"/>
      <c r="FB4" s="638"/>
      <c r="FC4" s="638"/>
    </row>
    <row r="5" spans="1:159" ht="12.75" customHeight="1">
      <c r="A5" s="909" t="s">
        <v>387</v>
      </c>
      <c r="B5" s="909"/>
      <c r="C5" s="909"/>
      <c r="D5" s="909"/>
      <c r="E5" s="909"/>
      <c r="F5" s="909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638"/>
      <c r="EN5" s="638"/>
      <c r="EO5" s="638"/>
      <c r="EP5" s="638"/>
      <c r="EQ5" s="638"/>
      <c r="ER5" s="638"/>
      <c r="ES5" s="638"/>
      <c r="ET5" s="638"/>
      <c r="EU5" s="638"/>
      <c r="EV5" s="638"/>
      <c r="EW5" s="638"/>
      <c r="EX5" s="638"/>
      <c r="EY5" s="638"/>
      <c r="EZ5" s="638"/>
      <c r="FA5" s="638"/>
      <c r="FB5" s="638"/>
      <c r="FC5" s="638"/>
    </row>
    <row r="6" spans="1:159" ht="12.75" customHeight="1">
      <c r="A6" s="792" t="s">
        <v>388</v>
      </c>
      <c r="B6" s="792"/>
      <c r="C6" s="792"/>
      <c r="D6" s="792"/>
      <c r="E6" s="792"/>
      <c r="F6" s="792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638"/>
      <c r="AJ6" s="638"/>
      <c r="AK6" s="638"/>
      <c r="AL6" s="638"/>
      <c r="AM6" s="638"/>
      <c r="AN6" s="638"/>
      <c r="AO6" s="638"/>
      <c r="AP6" s="638"/>
      <c r="AQ6" s="638"/>
      <c r="AR6" s="638"/>
      <c r="AS6" s="638"/>
      <c r="AT6" s="638"/>
      <c r="AU6" s="638"/>
      <c r="AV6" s="638"/>
      <c r="AW6" s="638"/>
      <c r="AX6" s="638"/>
      <c r="AY6" s="638"/>
      <c r="AZ6" s="638"/>
      <c r="BA6" s="638"/>
      <c r="BB6" s="638"/>
      <c r="BC6" s="638"/>
      <c r="BD6" s="638"/>
      <c r="BE6" s="638"/>
      <c r="BF6" s="638"/>
      <c r="BG6" s="638"/>
      <c r="BH6" s="638"/>
      <c r="BI6" s="638"/>
      <c r="BJ6" s="638"/>
      <c r="BK6" s="638"/>
      <c r="BL6" s="638"/>
      <c r="BM6" s="638"/>
      <c r="BN6" s="638"/>
      <c r="BO6" s="638"/>
      <c r="BP6" s="638"/>
      <c r="BQ6" s="638"/>
      <c r="BR6" s="638"/>
      <c r="BS6" s="638"/>
      <c r="BT6" s="638"/>
      <c r="BU6" s="638"/>
      <c r="BV6" s="638"/>
      <c r="BW6" s="638"/>
      <c r="BX6" s="638"/>
      <c r="BY6" s="638"/>
      <c r="BZ6" s="638"/>
      <c r="CA6" s="638"/>
      <c r="CB6" s="638"/>
      <c r="CC6" s="638"/>
      <c r="CD6" s="638"/>
      <c r="CE6" s="638"/>
      <c r="CF6" s="638"/>
      <c r="CG6" s="638"/>
      <c r="CH6" s="638"/>
      <c r="CI6" s="638"/>
      <c r="CJ6" s="638"/>
      <c r="CK6" s="638"/>
      <c r="CL6" s="638"/>
      <c r="CM6" s="638"/>
      <c r="CN6" s="638"/>
      <c r="CO6" s="638"/>
      <c r="CP6" s="638"/>
      <c r="CQ6" s="638"/>
      <c r="CR6" s="638"/>
      <c r="CS6" s="638"/>
      <c r="CT6" s="638"/>
      <c r="CU6" s="638"/>
      <c r="CV6" s="638"/>
      <c r="CW6" s="638"/>
      <c r="CX6" s="638"/>
      <c r="CY6" s="638"/>
      <c r="CZ6" s="638"/>
      <c r="DA6" s="638"/>
      <c r="DB6" s="638"/>
      <c r="DC6" s="638"/>
      <c r="DD6" s="638"/>
      <c r="DE6" s="638"/>
      <c r="DF6" s="638"/>
      <c r="DG6" s="638"/>
      <c r="DH6" s="638"/>
      <c r="DI6" s="638"/>
      <c r="DJ6" s="638"/>
      <c r="DK6" s="638"/>
      <c r="DL6" s="638"/>
      <c r="DM6" s="638"/>
      <c r="DN6" s="638"/>
      <c r="DO6" s="638"/>
      <c r="DP6" s="638"/>
      <c r="DQ6" s="638"/>
      <c r="DR6" s="638"/>
      <c r="DS6" s="638"/>
      <c r="DT6" s="638"/>
      <c r="DU6" s="638"/>
      <c r="DV6" s="638"/>
      <c r="DW6" s="638"/>
      <c r="DX6" s="638"/>
      <c r="DY6" s="638"/>
      <c r="DZ6" s="638"/>
      <c r="EA6" s="638"/>
      <c r="EB6" s="638"/>
      <c r="EC6" s="638"/>
      <c r="ED6" s="638"/>
      <c r="EE6" s="638"/>
      <c r="EF6" s="638"/>
      <c r="EG6" s="638"/>
      <c r="EH6" s="638"/>
      <c r="EI6" s="638"/>
      <c r="EJ6" s="638"/>
      <c r="EK6" s="638"/>
      <c r="EL6" s="638"/>
      <c r="EM6" s="638"/>
      <c r="EN6" s="638"/>
      <c r="EO6" s="638"/>
      <c r="EP6" s="638"/>
      <c r="EQ6" s="638"/>
      <c r="ER6" s="638"/>
      <c r="ES6" s="638"/>
      <c r="ET6" s="638"/>
      <c r="EU6" s="638"/>
      <c r="EV6" s="638"/>
      <c r="EW6" s="638"/>
      <c r="EX6" s="638"/>
      <c r="EY6" s="638"/>
      <c r="EZ6" s="638"/>
      <c r="FA6" s="638"/>
      <c r="FB6" s="638"/>
      <c r="FC6" s="638"/>
    </row>
    <row r="7" spans="1:159" ht="12.75" customHeight="1">
      <c r="A7" s="791" t="str">
        <f>+'Informações Iniciais'!A5</f>
        <v>&lt;SELECIONE O PERÍODO CLICANDO NA SETA AO LADO&gt;</v>
      </c>
      <c r="B7" s="791"/>
      <c r="C7" s="791"/>
      <c r="D7" s="791"/>
      <c r="E7" s="791"/>
      <c r="F7" s="791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  <c r="AV7" s="638"/>
      <c r="AW7" s="638"/>
      <c r="AX7" s="638"/>
      <c r="AY7" s="638"/>
      <c r="AZ7" s="638"/>
      <c r="BA7" s="638"/>
      <c r="BB7" s="638"/>
      <c r="BC7" s="638"/>
      <c r="BD7" s="638"/>
      <c r="BE7" s="638"/>
      <c r="BF7" s="638"/>
      <c r="BG7" s="638"/>
      <c r="BH7" s="638"/>
      <c r="BI7" s="638"/>
      <c r="BJ7" s="638"/>
      <c r="BK7" s="638"/>
      <c r="BL7" s="638"/>
      <c r="BM7" s="638"/>
      <c r="BN7" s="638"/>
      <c r="BO7" s="638"/>
      <c r="BP7" s="638"/>
      <c r="BQ7" s="638"/>
      <c r="BR7" s="638"/>
      <c r="BS7" s="638"/>
      <c r="BT7" s="638"/>
      <c r="BU7" s="638"/>
      <c r="BV7" s="638"/>
      <c r="BW7" s="638"/>
      <c r="BX7" s="638"/>
      <c r="BY7" s="638"/>
      <c r="BZ7" s="638"/>
      <c r="CA7" s="638"/>
      <c r="CB7" s="638"/>
      <c r="CC7" s="638"/>
      <c r="CD7" s="638"/>
      <c r="CE7" s="638"/>
      <c r="CF7" s="638"/>
      <c r="CG7" s="638"/>
      <c r="CH7" s="638"/>
      <c r="CI7" s="638"/>
      <c r="CJ7" s="638"/>
      <c r="CK7" s="638"/>
      <c r="CL7" s="638"/>
      <c r="CM7" s="638"/>
      <c r="CN7" s="638"/>
      <c r="CO7" s="638"/>
      <c r="CP7" s="638"/>
      <c r="CQ7" s="638"/>
      <c r="CR7" s="638"/>
      <c r="CS7" s="638"/>
      <c r="CT7" s="638"/>
      <c r="CU7" s="638"/>
      <c r="CV7" s="638"/>
      <c r="CW7" s="638"/>
      <c r="CX7" s="638"/>
      <c r="CY7" s="638"/>
      <c r="CZ7" s="638"/>
      <c r="DA7" s="638"/>
      <c r="DB7" s="638"/>
      <c r="DC7" s="638"/>
      <c r="DD7" s="638"/>
      <c r="DE7" s="638"/>
      <c r="DF7" s="638"/>
      <c r="DG7" s="638"/>
      <c r="DH7" s="638"/>
      <c r="DI7" s="638"/>
      <c r="DJ7" s="638"/>
      <c r="DK7" s="638"/>
      <c r="DL7" s="638"/>
      <c r="DM7" s="638"/>
      <c r="DN7" s="638"/>
      <c r="DO7" s="638"/>
      <c r="DP7" s="638"/>
      <c r="DQ7" s="638"/>
      <c r="DR7" s="638"/>
      <c r="DS7" s="638"/>
      <c r="DT7" s="638"/>
      <c r="DU7" s="638"/>
      <c r="DV7" s="638"/>
      <c r="DW7" s="638"/>
      <c r="DX7" s="638"/>
      <c r="DY7" s="638"/>
      <c r="DZ7" s="638"/>
      <c r="EA7" s="638"/>
      <c r="EB7" s="638"/>
      <c r="EC7" s="638"/>
      <c r="ED7" s="638"/>
      <c r="EE7" s="638"/>
      <c r="EF7" s="638"/>
      <c r="EG7" s="638"/>
      <c r="EH7" s="638"/>
      <c r="EI7" s="638"/>
      <c r="EJ7" s="638"/>
      <c r="EK7" s="638"/>
      <c r="EL7" s="638"/>
      <c r="EM7" s="638"/>
      <c r="EN7" s="638"/>
      <c r="EO7" s="638"/>
      <c r="EP7" s="638"/>
      <c r="EQ7" s="638"/>
      <c r="ER7" s="638"/>
      <c r="ES7" s="638"/>
      <c r="ET7" s="638"/>
      <c r="EU7" s="638"/>
      <c r="EV7" s="638"/>
      <c r="EW7" s="638"/>
      <c r="EX7" s="638"/>
      <c r="EY7" s="638"/>
      <c r="EZ7" s="638"/>
      <c r="FA7" s="638"/>
      <c r="FB7" s="638"/>
      <c r="FC7" s="638"/>
    </row>
    <row r="8" spans="1:159" ht="11.25" customHeight="1">
      <c r="A8" s="639"/>
      <c r="B8" s="639"/>
      <c r="C8" s="639"/>
      <c r="D8" s="639"/>
      <c r="E8" s="639"/>
      <c r="F8" s="639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638"/>
      <c r="BF8" s="638"/>
      <c r="BG8" s="638"/>
      <c r="BH8" s="638"/>
      <c r="BI8" s="638"/>
      <c r="BJ8" s="638"/>
      <c r="BK8" s="638"/>
      <c r="BL8" s="638"/>
      <c r="BM8" s="638"/>
      <c r="BN8" s="638"/>
      <c r="BO8" s="638"/>
      <c r="BP8" s="638"/>
      <c r="BQ8" s="638"/>
      <c r="BR8" s="638"/>
      <c r="BS8" s="638"/>
      <c r="BT8" s="638"/>
      <c r="BU8" s="638"/>
      <c r="BV8" s="638"/>
      <c r="BW8" s="638"/>
      <c r="BX8" s="638"/>
      <c r="BY8" s="638"/>
      <c r="BZ8" s="638"/>
      <c r="CA8" s="638"/>
      <c r="CB8" s="638"/>
      <c r="CC8" s="638"/>
      <c r="CD8" s="638"/>
      <c r="CE8" s="638"/>
      <c r="CF8" s="638"/>
      <c r="CG8" s="638"/>
      <c r="CH8" s="638"/>
      <c r="CI8" s="638"/>
      <c r="CJ8" s="638"/>
      <c r="CK8" s="638"/>
      <c r="CL8" s="638"/>
      <c r="CM8" s="638"/>
      <c r="CN8" s="638"/>
      <c r="CO8" s="638"/>
      <c r="CP8" s="638"/>
      <c r="CQ8" s="638"/>
      <c r="CR8" s="638"/>
      <c r="CS8" s="638"/>
      <c r="CT8" s="638"/>
      <c r="CU8" s="638"/>
      <c r="CV8" s="638"/>
      <c r="CW8" s="638"/>
      <c r="CX8" s="638"/>
      <c r="CY8" s="638"/>
      <c r="CZ8" s="638"/>
      <c r="DA8" s="638"/>
      <c r="DB8" s="638"/>
      <c r="DC8" s="638"/>
      <c r="DD8" s="638"/>
      <c r="DE8" s="638"/>
      <c r="DF8" s="638"/>
      <c r="DG8" s="638"/>
      <c r="DH8" s="638"/>
      <c r="DI8" s="638"/>
      <c r="DJ8" s="638"/>
      <c r="DK8" s="638"/>
      <c r="DL8" s="638"/>
      <c r="DM8" s="638"/>
      <c r="DN8" s="638"/>
      <c r="DO8" s="638"/>
      <c r="DP8" s="638"/>
      <c r="DQ8" s="638"/>
      <c r="DR8" s="638"/>
      <c r="DS8" s="638"/>
      <c r="DT8" s="638"/>
      <c r="DU8" s="638"/>
      <c r="DV8" s="638"/>
      <c r="DW8" s="638"/>
      <c r="DX8" s="638"/>
      <c r="DY8" s="638"/>
      <c r="DZ8" s="638"/>
      <c r="EA8" s="638"/>
      <c r="EB8" s="638"/>
      <c r="EC8" s="638"/>
      <c r="ED8" s="638"/>
      <c r="EE8" s="638"/>
      <c r="EF8" s="638"/>
      <c r="EG8" s="638"/>
      <c r="EH8" s="638"/>
      <c r="EI8" s="638"/>
      <c r="EJ8" s="638"/>
      <c r="EK8" s="638"/>
      <c r="EL8" s="638"/>
      <c r="EM8" s="638"/>
      <c r="EN8" s="638"/>
      <c r="EO8" s="638"/>
      <c r="EP8" s="638"/>
      <c r="EQ8" s="638"/>
      <c r="ER8" s="638"/>
      <c r="ES8" s="638"/>
      <c r="ET8" s="638"/>
      <c r="EU8" s="638"/>
      <c r="EV8" s="638"/>
      <c r="EW8" s="638"/>
      <c r="EX8" s="638"/>
      <c r="EY8" s="638"/>
      <c r="EZ8" s="638"/>
      <c r="FA8" s="638"/>
      <c r="FB8" s="638"/>
      <c r="FC8" s="638"/>
    </row>
    <row r="9" spans="1:159" ht="12.75" customHeight="1">
      <c r="A9" s="638" t="s">
        <v>389</v>
      </c>
      <c r="B9" s="638"/>
      <c r="C9" s="638"/>
      <c r="D9" s="638"/>
      <c r="E9" s="259"/>
      <c r="F9" s="638"/>
      <c r="G9" s="638"/>
      <c r="H9" s="638"/>
      <c r="I9" s="638"/>
      <c r="J9" s="272"/>
      <c r="K9" s="259" t="s">
        <v>42</v>
      </c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638"/>
      <c r="BF9" s="638"/>
      <c r="BG9" s="638"/>
      <c r="BH9" s="638"/>
      <c r="BI9" s="638"/>
      <c r="BJ9" s="638"/>
      <c r="BK9" s="638"/>
      <c r="BL9" s="638"/>
      <c r="BM9" s="638"/>
      <c r="BN9" s="638"/>
      <c r="BO9" s="638"/>
      <c r="BP9" s="638"/>
      <c r="BQ9" s="638"/>
      <c r="BR9" s="638"/>
      <c r="BS9" s="638"/>
      <c r="BT9" s="638"/>
      <c r="BU9" s="638"/>
      <c r="BV9" s="638"/>
      <c r="BW9" s="638"/>
      <c r="BX9" s="638"/>
      <c r="BY9" s="638"/>
      <c r="BZ9" s="638"/>
      <c r="CA9" s="638"/>
      <c r="CB9" s="638"/>
      <c r="CC9" s="638"/>
      <c r="CD9" s="638"/>
      <c r="CE9" s="638"/>
      <c r="CF9" s="638"/>
      <c r="CG9" s="638"/>
      <c r="CH9" s="638"/>
      <c r="CI9" s="638"/>
      <c r="CJ9" s="638"/>
      <c r="CK9" s="638"/>
      <c r="CL9" s="638"/>
      <c r="CM9" s="638"/>
      <c r="CN9" s="638"/>
      <c r="CO9" s="638"/>
      <c r="CP9" s="638"/>
      <c r="CQ9" s="638"/>
      <c r="CR9" s="638"/>
      <c r="CS9" s="638"/>
      <c r="CT9" s="638"/>
      <c r="CU9" s="638"/>
      <c r="CV9" s="638"/>
      <c r="CW9" s="638"/>
      <c r="CX9" s="638"/>
      <c r="CY9" s="638"/>
      <c r="CZ9" s="638"/>
      <c r="DA9" s="638"/>
      <c r="DB9" s="638"/>
      <c r="DC9" s="638"/>
      <c r="DD9" s="638"/>
      <c r="DE9" s="638"/>
      <c r="DF9" s="638"/>
      <c r="DG9" s="638"/>
      <c r="DH9" s="638"/>
      <c r="DI9" s="638"/>
      <c r="DJ9" s="638"/>
      <c r="DK9" s="638"/>
      <c r="DL9" s="638"/>
      <c r="DM9" s="638"/>
      <c r="DN9" s="638"/>
      <c r="DO9" s="638"/>
      <c r="DP9" s="638"/>
      <c r="DQ9" s="638"/>
      <c r="DR9" s="638"/>
      <c r="DS9" s="638"/>
      <c r="DT9" s="638"/>
      <c r="DU9" s="638"/>
      <c r="DV9" s="638"/>
      <c r="DW9" s="638"/>
      <c r="DX9" s="638"/>
      <c r="DY9" s="638"/>
      <c r="DZ9" s="638"/>
      <c r="EA9" s="638"/>
      <c r="EB9" s="638"/>
      <c r="EC9" s="638"/>
      <c r="ED9" s="638"/>
      <c r="EE9" s="638"/>
      <c r="EF9" s="638"/>
      <c r="EG9" s="638"/>
      <c r="EH9" s="638"/>
      <c r="EI9" s="638"/>
      <c r="EJ9" s="638"/>
      <c r="EK9" s="638"/>
      <c r="EL9" s="638"/>
      <c r="EM9" s="638"/>
      <c r="EN9" s="638"/>
      <c r="EO9" s="638"/>
      <c r="EP9" s="638"/>
      <c r="EQ9" s="638"/>
      <c r="ER9" s="638"/>
      <c r="ES9" s="638"/>
      <c r="ET9" s="638"/>
      <c r="EU9" s="638"/>
      <c r="EV9" s="638"/>
      <c r="EW9" s="638"/>
      <c r="EX9" s="638"/>
      <c r="EY9" s="638"/>
      <c r="EZ9" s="638"/>
      <c r="FA9" s="638"/>
      <c r="FB9" s="638"/>
      <c r="FC9" s="638"/>
    </row>
    <row r="10" spans="1:159" ht="12.75" customHeight="1">
      <c r="A10" s="795" t="s">
        <v>390</v>
      </c>
      <c r="B10" s="803" t="s">
        <v>44</v>
      </c>
      <c r="C10" s="804"/>
      <c r="D10" s="804"/>
      <c r="E10" s="804"/>
      <c r="F10" s="707" t="s">
        <v>45</v>
      </c>
      <c r="G10" s="708"/>
      <c r="H10" s="844" t="s">
        <v>46</v>
      </c>
      <c r="I10" s="888"/>
      <c r="J10" s="888"/>
      <c r="K10" s="845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  <c r="AU10" s="638"/>
      <c r="AV10" s="638"/>
      <c r="AW10" s="638"/>
      <c r="AX10" s="638"/>
      <c r="AY10" s="638"/>
      <c r="AZ10" s="638"/>
      <c r="BA10" s="638"/>
      <c r="BB10" s="638"/>
      <c r="BC10" s="638"/>
      <c r="BD10" s="638"/>
      <c r="BE10" s="638"/>
      <c r="BF10" s="638"/>
      <c r="BG10" s="638"/>
      <c r="BH10" s="638"/>
      <c r="BI10" s="638"/>
      <c r="BJ10" s="638"/>
      <c r="BK10" s="638"/>
      <c r="BL10" s="638"/>
      <c r="BM10" s="638"/>
      <c r="BN10" s="638"/>
      <c r="BO10" s="638"/>
      <c r="BP10" s="638"/>
      <c r="BQ10" s="638"/>
      <c r="BR10" s="638"/>
      <c r="BS10" s="638"/>
      <c r="BT10" s="638"/>
      <c r="BU10" s="638"/>
      <c r="BV10" s="638"/>
      <c r="BW10" s="638"/>
      <c r="BX10" s="638"/>
      <c r="BY10" s="638"/>
      <c r="BZ10" s="638"/>
      <c r="CA10" s="638"/>
      <c r="CB10" s="638"/>
      <c r="CC10" s="638"/>
      <c r="CD10" s="638"/>
      <c r="CE10" s="638"/>
      <c r="CF10" s="638"/>
      <c r="CG10" s="638"/>
      <c r="CH10" s="638"/>
      <c r="CI10" s="638"/>
      <c r="CJ10" s="638"/>
      <c r="CK10" s="638"/>
      <c r="CL10" s="638"/>
      <c r="CM10" s="638"/>
      <c r="CN10" s="638"/>
      <c r="CO10" s="638"/>
      <c r="CP10" s="638"/>
      <c r="CQ10" s="638"/>
      <c r="CR10" s="638"/>
      <c r="CS10" s="638"/>
      <c r="CT10" s="638"/>
      <c r="CU10" s="638"/>
      <c r="CV10" s="638"/>
      <c r="CW10" s="638"/>
      <c r="CX10" s="638"/>
      <c r="CY10" s="638"/>
      <c r="CZ10" s="638"/>
      <c r="DA10" s="638"/>
      <c r="DB10" s="638"/>
      <c r="DC10" s="638"/>
      <c r="DD10" s="638"/>
      <c r="DE10" s="638"/>
      <c r="DF10" s="638"/>
      <c r="DG10" s="638"/>
      <c r="DH10" s="638"/>
      <c r="DI10" s="638"/>
      <c r="DJ10" s="638"/>
      <c r="DK10" s="638"/>
      <c r="DL10" s="638"/>
      <c r="DM10" s="638"/>
      <c r="DN10" s="638"/>
      <c r="DO10" s="638"/>
      <c r="DP10" s="638"/>
      <c r="DQ10" s="638"/>
      <c r="DR10" s="638"/>
      <c r="DS10" s="638"/>
      <c r="DT10" s="638"/>
      <c r="DU10" s="638"/>
      <c r="DV10" s="638"/>
      <c r="DW10" s="638"/>
      <c r="DX10" s="638"/>
      <c r="DY10" s="638"/>
      <c r="DZ10" s="638"/>
      <c r="EA10" s="638"/>
      <c r="EB10" s="638"/>
      <c r="EC10" s="638"/>
      <c r="ED10" s="638"/>
      <c r="EE10" s="638"/>
      <c r="EF10" s="638"/>
      <c r="EG10" s="638"/>
      <c r="EH10" s="638"/>
      <c r="EI10" s="638"/>
      <c r="EJ10" s="638"/>
      <c r="EK10" s="638"/>
      <c r="EL10" s="638"/>
      <c r="EM10" s="638"/>
      <c r="EN10" s="638"/>
      <c r="EO10" s="638"/>
      <c r="EP10" s="638"/>
      <c r="EQ10" s="638"/>
      <c r="ER10" s="638"/>
      <c r="ES10" s="638"/>
      <c r="ET10" s="638"/>
      <c r="EU10" s="638"/>
      <c r="EV10" s="638"/>
      <c r="EW10" s="638"/>
      <c r="EX10" s="638"/>
      <c r="EY10" s="638"/>
      <c r="EZ10" s="638"/>
      <c r="FA10" s="638"/>
      <c r="FB10" s="638"/>
      <c r="FC10" s="638"/>
    </row>
    <row r="11" spans="1:159" ht="12.75" customHeight="1">
      <c r="A11" s="796"/>
      <c r="B11" s="825"/>
      <c r="C11" s="826"/>
      <c r="D11" s="826"/>
      <c r="E11" s="826"/>
      <c r="F11" s="709"/>
      <c r="G11" s="710"/>
      <c r="H11" s="803" t="s">
        <v>391</v>
      </c>
      <c r="I11" s="713"/>
      <c r="J11" s="803" t="s">
        <v>391</v>
      </c>
      <c r="K11" s="713"/>
      <c r="L11" s="638"/>
      <c r="M11" s="638"/>
      <c r="N11" s="638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8"/>
      <c r="AF11" s="638"/>
      <c r="AG11" s="638"/>
      <c r="AH11" s="638"/>
      <c r="AI11" s="638"/>
      <c r="AJ11" s="638"/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K11" s="638"/>
      <c r="BL11" s="638"/>
      <c r="BM11" s="638"/>
      <c r="BN11" s="638"/>
      <c r="BO11" s="638"/>
      <c r="BP11" s="638"/>
      <c r="BQ11" s="638"/>
      <c r="BR11" s="638"/>
      <c r="BS11" s="638"/>
      <c r="BT11" s="638"/>
      <c r="BU11" s="638"/>
      <c r="BV11" s="638"/>
      <c r="BW11" s="638"/>
      <c r="BX11" s="638"/>
      <c r="BY11" s="638"/>
      <c r="BZ11" s="638"/>
      <c r="CA11" s="638"/>
      <c r="CB11" s="638"/>
      <c r="CC11" s="638"/>
      <c r="CD11" s="638"/>
      <c r="CE11" s="638"/>
      <c r="CF11" s="638"/>
      <c r="CG11" s="638"/>
      <c r="CH11" s="638"/>
      <c r="CI11" s="638"/>
      <c r="CJ11" s="638"/>
      <c r="CK11" s="638"/>
      <c r="CL11" s="638"/>
      <c r="CM11" s="638"/>
      <c r="CN11" s="638"/>
      <c r="CO11" s="638"/>
      <c r="CP11" s="638"/>
      <c r="CQ11" s="638"/>
      <c r="CR11" s="638"/>
      <c r="CS11" s="638"/>
      <c r="CT11" s="638"/>
      <c r="CU11" s="638"/>
      <c r="CV11" s="638"/>
      <c r="CW11" s="638"/>
      <c r="CX11" s="638"/>
      <c r="CY11" s="638"/>
      <c r="CZ11" s="638"/>
      <c r="DA11" s="638"/>
      <c r="DB11" s="638"/>
      <c r="DC11" s="638"/>
      <c r="DD11" s="638"/>
      <c r="DE11" s="638"/>
      <c r="DF11" s="638"/>
      <c r="DG11" s="638"/>
      <c r="DH11" s="638"/>
      <c r="DI11" s="638"/>
      <c r="DJ11" s="638"/>
      <c r="DK11" s="638"/>
      <c r="DL11" s="638"/>
      <c r="DM11" s="638"/>
      <c r="DN11" s="638"/>
      <c r="DO11" s="638"/>
      <c r="DP11" s="638"/>
      <c r="DQ11" s="638"/>
      <c r="DR11" s="638"/>
      <c r="DS11" s="638"/>
      <c r="DT11" s="638"/>
      <c r="DU11" s="638"/>
      <c r="DV11" s="638"/>
      <c r="DW11" s="638"/>
      <c r="DX11" s="638"/>
      <c r="DY11" s="638"/>
      <c r="DZ11" s="638"/>
      <c r="EA11" s="638"/>
      <c r="EB11" s="638"/>
      <c r="EC11" s="638"/>
      <c r="ED11" s="638"/>
      <c r="EE11" s="638"/>
      <c r="EF11" s="638"/>
      <c r="EG11" s="638"/>
      <c r="EH11" s="638"/>
      <c r="EI11" s="638"/>
      <c r="EJ11" s="638"/>
      <c r="EK11" s="638"/>
      <c r="EL11" s="638"/>
      <c r="EM11" s="638"/>
      <c r="EN11" s="638"/>
      <c r="EO11" s="638"/>
      <c r="EP11" s="638"/>
      <c r="EQ11" s="638"/>
      <c r="ER11" s="638"/>
      <c r="ES11" s="638"/>
      <c r="ET11" s="638"/>
      <c r="EU11" s="638"/>
      <c r="EV11" s="638"/>
      <c r="EW11" s="638"/>
      <c r="EX11" s="638"/>
      <c r="EY11" s="638"/>
      <c r="EZ11" s="638"/>
      <c r="FA11" s="638"/>
      <c r="FB11" s="638"/>
      <c r="FC11" s="638"/>
    </row>
    <row r="12" spans="1:159" ht="12.75" customHeight="1">
      <c r="A12" s="797"/>
      <c r="B12" s="827"/>
      <c r="C12" s="828"/>
      <c r="D12" s="828"/>
      <c r="E12" s="828"/>
      <c r="F12" s="725"/>
      <c r="G12" s="726"/>
      <c r="H12" s="725" t="str">
        <f>IF(A7="&lt;SELECIONE O PERÍODO CLICANDO NA SETA AO LADO&gt;","&lt;Exercício&gt;",RIGHT(A7,4))</f>
        <v>&lt;Exercício&gt;</v>
      </c>
      <c r="I12" s="726"/>
      <c r="J12" s="725" t="str">
        <f>IF(FA12=FALSE,"&lt;Exercício Anterior&gt;",H12-1)</f>
        <v>&lt;Exercício Anterior&gt;</v>
      </c>
      <c r="K12" s="726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B12" s="638"/>
      <c r="BC12" s="638"/>
      <c r="BD12" s="638"/>
      <c r="BE12" s="638"/>
      <c r="BF12" s="638"/>
      <c r="BG12" s="638"/>
      <c r="BH12" s="638"/>
      <c r="BI12" s="638"/>
      <c r="BJ12" s="638"/>
      <c r="BK12" s="638"/>
      <c r="BL12" s="638"/>
      <c r="BM12" s="638"/>
      <c r="BN12" s="638"/>
      <c r="BO12" s="638"/>
      <c r="BP12" s="638"/>
      <c r="BQ12" s="638"/>
      <c r="BR12" s="638"/>
      <c r="BS12" s="638"/>
      <c r="BT12" s="638"/>
      <c r="BU12" s="638"/>
      <c r="BV12" s="638"/>
      <c r="BW12" s="638"/>
      <c r="BX12" s="638"/>
      <c r="BY12" s="638"/>
      <c r="BZ12" s="638"/>
      <c r="CA12" s="638"/>
      <c r="CB12" s="638"/>
      <c r="CC12" s="638"/>
      <c r="CD12" s="638"/>
      <c r="CE12" s="638"/>
      <c r="CF12" s="638"/>
      <c r="CG12" s="638"/>
      <c r="CH12" s="638"/>
      <c r="CI12" s="638"/>
      <c r="CJ12" s="638"/>
      <c r="CK12" s="638"/>
      <c r="CL12" s="638"/>
      <c r="CM12" s="638"/>
      <c r="CN12" s="638"/>
      <c r="CO12" s="638"/>
      <c r="CP12" s="638"/>
      <c r="CQ12" s="638"/>
      <c r="CR12" s="638"/>
      <c r="CS12" s="638"/>
      <c r="CT12" s="638"/>
      <c r="CU12" s="638"/>
      <c r="CV12" s="638"/>
      <c r="CW12" s="638"/>
      <c r="CX12" s="638"/>
      <c r="CY12" s="638"/>
      <c r="CZ12" s="638"/>
      <c r="DA12" s="638"/>
      <c r="DB12" s="638"/>
      <c r="DC12" s="638"/>
      <c r="DD12" s="638"/>
      <c r="DE12" s="638"/>
      <c r="DF12" s="638"/>
      <c r="DG12" s="638"/>
      <c r="DH12" s="638"/>
      <c r="DI12" s="638"/>
      <c r="DJ12" s="638"/>
      <c r="DK12" s="638"/>
      <c r="DL12" s="638"/>
      <c r="DM12" s="638"/>
      <c r="DN12" s="638"/>
      <c r="DO12" s="638"/>
      <c r="DP12" s="638"/>
      <c r="DQ12" s="638"/>
      <c r="DR12" s="638"/>
      <c r="DS12" s="638"/>
      <c r="DT12" s="638"/>
      <c r="DU12" s="638"/>
      <c r="DV12" s="638"/>
      <c r="DW12" s="638"/>
      <c r="DX12" s="638"/>
      <c r="DY12" s="638"/>
      <c r="DZ12" s="638"/>
      <c r="EA12" s="638"/>
      <c r="EB12" s="638"/>
      <c r="EC12" s="638"/>
      <c r="ED12" s="638"/>
      <c r="EE12" s="638"/>
      <c r="EF12" s="638"/>
      <c r="EG12" s="638"/>
      <c r="EH12" s="638"/>
      <c r="EI12" s="638"/>
      <c r="EJ12" s="638"/>
      <c r="EK12" s="638"/>
      <c r="EL12" s="638"/>
      <c r="EM12" s="638"/>
      <c r="EN12" s="638"/>
      <c r="EO12" s="638"/>
      <c r="EP12" s="638"/>
      <c r="EQ12" s="638"/>
      <c r="ER12" s="638"/>
      <c r="ES12" s="638"/>
      <c r="ET12" s="638"/>
      <c r="EU12" s="638"/>
      <c r="EV12" s="638"/>
      <c r="EW12" s="638"/>
      <c r="EX12" s="638"/>
      <c r="EY12" s="638"/>
      <c r="EZ12" s="638"/>
      <c r="FA12" s="326" t="b">
        <f>ISNUMBER(H12*1)</f>
        <v>0</v>
      </c>
      <c r="FB12" s="326" t="e">
        <f>H12*1</f>
        <v>#VALUE!</v>
      </c>
      <c r="FC12" s="638" t="str">
        <f>H12</f>
        <v>&lt;Exercício&gt;</v>
      </c>
    </row>
    <row r="13" spans="1:159" ht="12.75" customHeight="1">
      <c r="A13" s="348" t="s">
        <v>392</v>
      </c>
      <c r="B13" s="906">
        <f>+B14+B23+B33+B37+B38+B39</f>
        <v>0</v>
      </c>
      <c r="C13" s="907"/>
      <c r="D13" s="907"/>
      <c r="E13" s="908"/>
      <c r="F13" s="906">
        <f>+B14+B23+B33+B37+B38+B39</f>
        <v>0</v>
      </c>
      <c r="G13" s="908"/>
      <c r="H13" s="906">
        <f>+D14+D23+D33+D37+D38+D39</f>
        <v>0</v>
      </c>
      <c r="I13" s="908"/>
      <c r="J13" s="906">
        <f>+F14+F23+F33+F37+F38+F39</f>
        <v>0</v>
      </c>
      <c r="K13" s="90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B13" s="638"/>
      <c r="BC13" s="638"/>
      <c r="BD13" s="638"/>
      <c r="BE13" s="638"/>
      <c r="BF13" s="638"/>
      <c r="BG13" s="638"/>
      <c r="BH13" s="638"/>
      <c r="BI13" s="638"/>
      <c r="BJ13" s="638"/>
      <c r="BK13" s="638"/>
      <c r="BL13" s="638"/>
      <c r="BM13" s="638"/>
      <c r="BN13" s="638"/>
      <c r="BO13" s="638"/>
      <c r="BP13" s="638"/>
      <c r="BQ13" s="638"/>
      <c r="BR13" s="638"/>
      <c r="BS13" s="638"/>
      <c r="BT13" s="638"/>
      <c r="BU13" s="638"/>
      <c r="BV13" s="638"/>
      <c r="BW13" s="638"/>
      <c r="BX13" s="638"/>
      <c r="BY13" s="638"/>
      <c r="BZ13" s="638"/>
      <c r="CA13" s="638"/>
      <c r="CB13" s="638"/>
      <c r="CC13" s="638"/>
      <c r="CD13" s="638"/>
      <c r="CE13" s="638"/>
      <c r="CF13" s="638"/>
      <c r="CG13" s="638"/>
      <c r="CH13" s="638"/>
      <c r="CI13" s="638"/>
      <c r="CJ13" s="638"/>
      <c r="CK13" s="638"/>
      <c r="CL13" s="638"/>
      <c r="CM13" s="638"/>
      <c r="CN13" s="638"/>
      <c r="CO13" s="638"/>
      <c r="CP13" s="638"/>
      <c r="CQ13" s="638"/>
      <c r="CR13" s="638"/>
      <c r="CS13" s="638"/>
      <c r="CT13" s="638"/>
      <c r="CU13" s="638"/>
      <c r="CV13" s="638"/>
      <c r="CW13" s="638"/>
      <c r="CX13" s="638"/>
      <c r="CY13" s="638"/>
      <c r="CZ13" s="638"/>
      <c r="DA13" s="638"/>
      <c r="DB13" s="638"/>
      <c r="DC13" s="638"/>
      <c r="DD13" s="638"/>
      <c r="DE13" s="638"/>
      <c r="DF13" s="638"/>
      <c r="DG13" s="638"/>
      <c r="DH13" s="638"/>
      <c r="DI13" s="638"/>
      <c r="DJ13" s="638"/>
      <c r="DK13" s="638"/>
      <c r="DL13" s="638"/>
      <c r="DM13" s="638"/>
      <c r="DN13" s="638"/>
      <c r="DO13" s="638"/>
      <c r="DP13" s="638"/>
      <c r="DQ13" s="638"/>
      <c r="DR13" s="638"/>
      <c r="DS13" s="638"/>
      <c r="DT13" s="638"/>
      <c r="DU13" s="638"/>
      <c r="DV13" s="638"/>
      <c r="DW13" s="638"/>
      <c r="DX13" s="638"/>
      <c r="DY13" s="638"/>
      <c r="DZ13" s="638"/>
      <c r="EA13" s="638"/>
      <c r="EB13" s="638"/>
      <c r="EC13" s="638"/>
      <c r="ED13" s="638"/>
      <c r="EE13" s="638"/>
      <c r="EF13" s="638"/>
      <c r="EG13" s="638"/>
      <c r="EH13" s="638"/>
      <c r="EI13" s="638"/>
      <c r="EJ13" s="638"/>
      <c r="EK13" s="638"/>
      <c r="EL13" s="638"/>
      <c r="EM13" s="638"/>
      <c r="EN13" s="638"/>
      <c r="EO13" s="638"/>
      <c r="EP13" s="638"/>
      <c r="EQ13" s="638"/>
      <c r="ER13" s="638"/>
      <c r="ES13" s="638"/>
      <c r="ET13" s="638"/>
      <c r="EU13" s="638"/>
      <c r="EV13" s="638"/>
      <c r="EW13" s="638"/>
      <c r="EX13" s="638"/>
      <c r="EY13" s="638"/>
      <c r="EZ13" s="638"/>
      <c r="FA13" s="638"/>
      <c r="FB13" s="638"/>
      <c r="FC13" s="638"/>
    </row>
    <row r="14" spans="1:159" ht="12.75" customHeight="1">
      <c r="A14" s="346" t="s">
        <v>393</v>
      </c>
      <c r="B14" s="862">
        <f>+B15+B19</f>
        <v>0</v>
      </c>
      <c r="C14" s="863"/>
      <c r="D14" s="863"/>
      <c r="E14" s="864"/>
      <c r="F14" s="862">
        <f>+F15+F19</f>
        <v>0</v>
      </c>
      <c r="G14" s="864"/>
      <c r="H14" s="862">
        <f>+H15+H19</f>
        <v>0</v>
      </c>
      <c r="I14" s="864"/>
      <c r="J14" s="862">
        <f>+J15+J19</f>
        <v>0</v>
      </c>
      <c r="K14" s="864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8"/>
      <c r="BH14" s="638"/>
      <c r="BI14" s="638"/>
      <c r="BJ14" s="638"/>
      <c r="BK14" s="638"/>
      <c r="BL14" s="638"/>
      <c r="BM14" s="638"/>
      <c r="BN14" s="638"/>
      <c r="BO14" s="638"/>
      <c r="BP14" s="638"/>
      <c r="BQ14" s="638"/>
      <c r="BR14" s="638"/>
      <c r="BS14" s="638"/>
      <c r="BT14" s="638"/>
      <c r="BU14" s="638"/>
      <c r="BV14" s="638"/>
      <c r="BW14" s="638"/>
      <c r="BX14" s="638"/>
      <c r="BY14" s="638"/>
      <c r="BZ14" s="638"/>
      <c r="CA14" s="638"/>
      <c r="CB14" s="638"/>
      <c r="CC14" s="638"/>
      <c r="CD14" s="638"/>
      <c r="CE14" s="638"/>
      <c r="CF14" s="638"/>
      <c r="CG14" s="638"/>
      <c r="CH14" s="638"/>
      <c r="CI14" s="638"/>
      <c r="CJ14" s="638"/>
      <c r="CK14" s="638"/>
      <c r="CL14" s="638"/>
      <c r="CM14" s="638"/>
      <c r="CN14" s="638"/>
      <c r="CO14" s="638"/>
      <c r="CP14" s="638"/>
      <c r="CQ14" s="638"/>
      <c r="CR14" s="638"/>
      <c r="CS14" s="638"/>
      <c r="CT14" s="638"/>
      <c r="CU14" s="638"/>
      <c r="CV14" s="638"/>
      <c r="CW14" s="638"/>
      <c r="CX14" s="638"/>
      <c r="CY14" s="638"/>
      <c r="CZ14" s="638"/>
      <c r="DA14" s="638"/>
      <c r="DB14" s="638"/>
      <c r="DC14" s="638"/>
      <c r="DD14" s="638"/>
      <c r="DE14" s="638"/>
      <c r="DF14" s="638"/>
      <c r="DG14" s="638"/>
      <c r="DH14" s="638"/>
      <c r="DI14" s="638"/>
      <c r="DJ14" s="638"/>
      <c r="DK14" s="638"/>
      <c r="DL14" s="638"/>
      <c r="DM14" s="638"/>
      <c r="DN14" s="638"/>
      <c r="DO14" s="638"/>
      <c r="DP14" s="638"/>
      <c r="DQ14" s="638"/>
      <c r="DR14" s="638"/>
      <c r="DS14" s="638"/>
      <c r="DT14" s="638"/>
      <c r="DU14" s="638"/>
      <c r="DV14" s="638"/>
      <c r="DW14" s="638"/>
      <c r="DX14" s="638"/>
      <c r="DY14" s="638"/>
      <c r="DZ14" s="638"/>
      <c r="EA14" s="638"/>
      <c r="EB14" s="638"/>
      <c r="EC14" s="638"/>
      <c r="ED14" s="638"/>
      <c r="EE14" s="638"/>
      <c r="EF14" s="638"/>
      <c r="EG14" s="638"/>
      <c r="EH14" s="638"/>
      <c r="EI14" s="638"/>
      <c r="EJ14" s="638"/>
      <c r="EK14" s="638"/>
      <c r="EL14" s="638"/>
      <c r="EM14" s="638"/>
      <c r="EN14" s="638"/>
      <c r="EO14" s="638"/>
      <c r="EP14" s="638"/>
      <c r="EQ14" s="638"/>
      <c r="ER14" s="638"/>
      <c r="ES14" s="638"/>
      <c r="ET14" s="638"/>
      <c r="EU14" s="638"/>
      <c r="EV14" s="638"/>
      <c r="EW14" s="638"/>
      <c r="EX14" s="638"/>
      <c r="EY14" s="638"/>
      <c r="EZ14" s="638"/>
      <c r="FA14" s="638"/>
      <c r="FB14" s="638"/>
      <c r="FC14" s="638"/>
    </row>
    <row r="15" spans="1:159" ht="12.75" customHeight="1">
      <c r="A15" s="347" t="s">
        <v>394</v>
      </c>
      <c r="B15" s="865">
        <f>SUM(B16:E18)</f>
        <v>0</v>
      </c>
      <c r="C15" s="866"/>
      <c r="D15" s="866"/>
      <c r="E15" s="867"/>
      <c r="F15" s="865">
        <f>SUM(F16:G18)</f>
        <v>0</v>
      </c>
      <c r="G15" s="867"/>
      <c r="H15" s="865">
        <f>SUM(H16:I18)</f>
        <v>0</v>
      </c>
      <c r="I15" s="867"/>
      <c r="J15" s="865">
        <f>SUM(J16:K18)</f>
        <v>0</v>
      </c>
      <c r="K15" s="867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  <c r="BF15" s="638"/>
      <c r="BG15" s="638"/>
      <c r="BH15" s="638"/>
      <c r="BI15" s="638"/>
      <c r="BJ15" s="638"/>
      <c r="BK15" s="638"/>
      <c r="BL15" s="638"/>
      <c r="BM15" s="638"/>
      <c r="BN15" s="638"/>
      <c r="BO15" s="638"/>
      <c r="BP15" s="638"/>
      <c r="BQ15" s="638"/>
      <c r="BR15" s="638"/>
      <c r="BS15" s="638"/>
      <c r="BT15" s="638"/>
      <c r="BU15" s="638"/>
      <c r="BV15" s="638"/>
      <c r="BW15" s="638"/>
      <c r="BX15" s="638"/>
      <c r="BY15" s="638"/>
      <c r="BZ15" s="638"/>
      <c r="CA15" s="638"/>
      <c r="CB15" s="638"/>
      <c r="CC15" s="638"/>
      <c r="CD15" s="638"/>
      <c r="CE15" s="638"/>
      <c r="CF15" s="638"/>
      <c r="CG15" s="638"/>
      <c r="CH15" s="638"/>
      <c r="CI15" s="638"/>
      <c r="CJ15" s="638"/>
      <c r="CK15" s="638"/>
      <c r="CL15" s="638"/>
      <c r="CM15" s="638"/>
      <c r="CN15" s="638"/>
      <c r="CO15" s="638"/>
      <c r="CP15" s="638"/>
      <c r="CQ15" s="638"/>
      <c r="CR15" s="638"/>
      <c r="CS15" s="638"/>
      <c r="CT15" s="638"/>
      <c r="CU15" s="638"/>
      <c r="CV15" s="638"/>
      <c r="CW15" s="638"/>
      <c r="CX15" s="638"/>
      <c r="CY15" s="638"/>
      <c r="CZ15" s="638"/>
      <c r="DA15" s="638"/>
      <c r="DB15" s="638"/>
      <c r="DC15" s="638"/>
      <c r="DD15" s="638"/>
      <c r="DE15" s="638"/>
      <c r="DF15" s="638"/>
      <c r="DG15" s="638"/>
      <c r="DH15" s="638"/>
      <c r="DI15" s="638"/>
      <c r="DJ15" s="638"/>
      <c r="DK15" s="638"/>
      <c r="DL15" s="638"/>
      <c r="DM15" s="638"/>
      <c r="DN15" s="638"/>
      <c r="DO15" s="638"/>
      <c r="DP15" s="638"/>
      <c r="DQ15" s="638"/>
      <c r="DR15" s="638"/>
      <c r="DS15" s="638"/>
      <c r="DT15" s="638"/>
      <c r="DU15" s="638"/>
      <c r="DV15" s="638"/>
      <c r="DW15" s="638"/>
      <c r="DX15" s="638"/>
      <c r="DY15" s="638"/>
      <c r="DZ15" s="638"/>
      <c r="EA15" s="638"/>
      <c r="EB15" s="638"/>
      <c r="EC15" s="638"/>
      <c r="ED15" s="638"/>
      <c r="EE15" s="638"/>
      <c r="EF15" s="638"/>
      <c r="EG15" s="638"/>
      <c r="EH15" s="638"/>
      <c r="EI15" s="638"/>
      <c r="EJ15" s="638"/>
      <c r="EK15" s="638"/>
      <c r="EL15" s="638"/>
      <c r="EM15" s="638"/>
      <c r="EN15" s="638"/>
      <c r="EO15" s="638"/>
      <c r="EP15" s="638"/>
      <c r="EQ15" s="638"/>
      <c r="ER15" s="638"/>
      <c r="ES15" s="638"/>
      <c r="ET15" s="638"/>
      <c r="EU15" s="638"/>
      <c r="EV15" s="638"/>
      <c r="EW15" s="638"/>
      <c r="EX15" s="638"/>
      <c r="EY15" s="638"/>
      <c r="EZ15" s="638"/>
      <c r="FA15" s="638"/>
      <c r="FB15" s="638"/>
      <c r="FC15" s="638"/>
    </row>
    <row r="16" spans="1:159" ht="12.75" customHeight="1">
      <c r="A16" s="638" t="s">
        <v>395</v>
      </c>
      <c r="B16" s="856"/>
      <c r="C16" s="857"/>
      <c r="D16" s="857"/>
      <c r="E16" s="858"/>
      <c r="F16" s="856"/>
      <c r="G16" s="858"/>
      <c r="H16" s="730"/>
      <c r="I16" s="731"/>
      <c r="J16" s="730"/>
      <c r="K16" s="731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  <c r="BF16" s="638"/>
      <c r="BG16" s="638"/>
      <c r="BH16" s="638"/>
      <c r="BI16" s="638"/>
      <c r="BJ16" s="638"/>
      <c r="BK16" s="638"/>
      <c r="BL16" s="638"/>
      <c r="BM16" s="638"/>
      <c r="BN16" s="638"/>
      <c r="BO16" s="638"/>
      <c r="BP16" s="638"/>
      <c r="BQ16" s="638"/>
      <c r="BR16" s="638"/>
      <c r="BS16" s="638"/>
      <c r="BT16" s="638"/>
      <c r="BU16" s="638"/>
      <c r="BV16" s="638"/>
      <c r="BW16" s="638"/>
      <c r="BX16" s="638"/>
      <c r="BY16" s="638"/>
      <c r="BZ16" s="638"/>
      <c r="CA16" s="638"/>
      <c r="CB16" s="638"/>
      <c r="CC16" s="638"/>
      <c r="CD16" s="638"/>
      <c r="CE16" s="638"/>
      <c r="CF16" s="638"/>
      <c r="CG16" s="638"/>
      <c r="CH16" s="638"/>
      <c r="CI16" s="638"/>
      <c r="CJ16" s="638"/>
      <c r="CK16" s="638"/>
      <c r="CL16" s="638"/>
      <c r="CM16" s="638"/>
      <c r="CN16" s="638"/>
      <c r="CO16" s="638"/>
      <c r="CP16" s="638"/>
      <c r="CQ16" s="638"/>
      <c r="CR16" s="638"/>
      <c r="CS16" s="638"/>
      <c r="CT16" s="638"/>
      <c r="CU16" s="638"/>
      <c r="CV16" s="638"/>
      <c r="CW16" s="638"/>
      <c r="CX16" s="638"/>
      <c r="CY16" s="638"/>
      <c r="CZ16" s="638"/>
      <c r="DA16" s="638"/>
      <c r="DB16" s="638"/>
      <c r="DC16" s="638"/>
      <c r="DD16" s="638"/>
      <c r="DE16" s="638"/>
      <c r="DF16" s="638"/>
      <c r="DG16" s="638"/>
      <c r="DH16" s="638"/>
      <c r="DI16" s="638"/>
      <c r="DJ16" s="638"/>
      <c r="DK16" s="638"/>
      <c r="DL16" s="638"/>
      <c r="DM16" s="638"/>
      <c r="DN16" s="638"/>
      <c r="DO16" s="638"/>
      <c r="DP16" s="638"/>
      <c r="DQ16" s="638"/>
      <c r="DR16" s="638"/>
      <c r="DS16" s="638"/>
      <c r="DT16" s="638"/>
      <c r="DU16" s="638"/>
      <c r="DV16" s="638"/>
      <c r="DW16" s="638"/>
      <c r="DX16" s="638"/>
      <c r="DY16" s="638"/>
      <c r="DZ16" s="638"/>
      <c r="EA16" s="638"/>
      <c r="EB16" s="638"/>
      <c r="EC16" s="638"/>
      <c r="ED16" s="638"/>
      <c r="EE16" s="638"/>
      <c r="EF16" s="638"/>
      <c r="EG16" s="638"/>
      <c r="EH16" s="638"/>
      <c r="EI16" s="638"/>
      <c r="EJ16" s="638"/>
      <c r="EK16" s="638"/>
      <c r="EL16" s="638"/>
      <c r="EM16" s="638"/>
      <c r="EN16" s="638"/>
      <c r="EO16" s="638"/>
      <c r="EP16" s="638"/>
      <c r="EQ16" s="638"/>
      <c r="ER16" s="638"/>
      <c r="ES16" s="638"/>
      <c r="ET16" s="638"/>
      <c r="EU16" s="638"/>
      <c r="EV16" s="638"/>
      <c r="EW16" s="638"/>
      <c r="EX16" s="638"/>
      <c r="EY16" s="638"/>
      <c r="EZ16" s="638"/>
      <c r="FA16" s="638"/>
      <c r="FB16" s="638"/>
      <c r="FC16" s="638"/>
    </row>
    <row r="17" spans="1:11" ht="12.75" customHeight="1">
      <c r="A17" s="638" t="s">
        <v>396</v>
      </c>
      <c r="B17" s="856"/>
      <c r="C17" s="857"/>
      <c r="D17" s="857"/>
      <c r="E17" s="858"/>
      <c r="F17" s="856"/>
      <c r="G17" s="858"/>
      <c r="H17" s="730"/>
      <c r="I17" s="731"/>
      <c r="J17" s="730"/>
      <c r="K17" s="731"/>
    </row>
    <row r="18" spans="1:11" ht="12.75" customHeight="1">
      <c r="A18" s="638" t="s">
        <v>397</v>
      </c>
      <c r="B18" s="856"/>
      <c r="C18" s="857"/>
      <c r="D18" s="857"/>
      <c r="E18" s="858"/>
      <c r="F18" s="856"/>
      <c r="G18" s="858"/>
      <c r="H18" s="730"/>
      <c r="I18" s="731"/>
      <c r="J18" s="730"/>
      <c r="K18" s="731"/>
    </row>
    <row r="19" spans="1:11" ht="12.75" customHeight="1">
      <c r="A19" s="347" t="s">
        <v>398</v>
      </c>
      <c r="B19" s="865">
        <f>SUM(B20:E22)</f>
        <v>0</v>
      </c>
      <c r="C19" s="866"/>
      <c r="D19" s="866"/>
      <c r="E19" s="867"/>
      <c r="F19" s="865">
        <f>SUM(F20:G22)</f>
        <v>0</v>
      </c>
      <c r="G19" s="867"/>
      <c r="H19" s="865">
        <f>SUM(H20:I22)</f>
        <v>0</v>
      </c>
      <c r="I19" s="867"/>
      <c r="J19" s="865">
        <f>SUM(J20:K22)</f>
        <v>0</v>
      </c>
      <c r="K19" s="867"/>
    </row>
    <row r="20" spans="1:11" ht="12.75" customHeight="1">
      <c r="A20" s="638" t="s">
        <v>399</v>
      </c>
      <c r="B20" s="856"/>
      <c r="C20" s="857"/>
      <c r="D20" s="857"/>
      <c r="E20" s="858"/>
      <c r="F20" s="856"/>
      <c r="G20" s="858"/>
      <c r="H20" s="730"/>
      <c r="I20" s="731"/>
      <c r="J20" s="730"/>
      <c r="K20" s="731"/>
    </row>
    <row r="21" spans="1:11" ht="12.75" customHeight="1">
      <c r="A21" s="638" t="s">
        <v>400</v>
      </c>
      <c r="B21" s="856"/>
      <c r="C21" s="857"/>
      <c r="D21" s="857"/>
      <c r="E21" s="858"/>
      <c r="F21" s="856"/>
      <c r="G21" s="858"/>
      <c r="H21" s="730"/>
      <c r="I21" s="731"/>
      <c r="J21" s="730"/>
      <c r="K21" s="731"/>
    </row>
    <row r="22" spans="1:11" ht="12.75" customHeight="1">
      <c r="A22" s="638" t="s">
        <v>397</v>
      </c>
      <c r="B22" s="856"/>
      <c r="C22" s="857"/>
      <c r="D22" s="857"/>
      <c r="E22" s="858"/>
      <c r="F22" s="856"/>
      <c r="G22" s="858"/>
      <c r="H22" s="730"/>
      <c r="I22" s="731"/>
      <c r="J22" s="730"/>
      <c r="K22" s="731"/>
    </row>
    <row r="23" spans="1:11" ht="12.75" customHeight="1">
      <c r="A23" s="346" t="s">
        <v>401</v>
      </c>
      <c r="B23" s="862">
        <f>+B24+B28</f>
        <v>0</v>
      </c>
      <c r="C23" s="863"/>
      <c r="D23" s="863"/>
      <c r="E23" s="864"/>
      <c r="F23" s="862">
        <f>+F24+F28</f>
        <v>0</v>
      </c>
      <c r="G23" s="864"/>
      <c r="H23" s="862">
        <f>+H24+H28</f>
        <v>0</v>
      </c>
      <c r="I23" s="864"/>
      <c r="J23" s="862">
        <f>+J24+J28</f>
        <v>0</v>
      </c>
      <c r="K23" s="864"/>
    </row>
    <row r="24" spans="1:11" ht="12.75" customHeight="1">
      <c r="A24" s="347" t="s">
        <v>394</v>
      </c>
      <c r="B24" s="865">
        <f>SUM(B25:E27)</f>
        <v>0</v>
      </c>
      <c r="C24" s="866"/>
      <c r="D24" s="866"/>
      <c r="E24" s="867"/>
      <c r="F24" s="865">
        <f>SUM(F25:G27)</f>
        <v>0</v>
      </c>
      <c r="G24" s="867"/>
      <c r="H24" s="865">
        <f>SUM(H25:I27)</f>
        <v>0</v>
      </c>
      <c r="I24" s="867"/>
      <c r="J24" s="865">
        <f>SUM(J25:K27)</f>
        <v>0</v>
      </c>
      <c r="K24" s="867"/>
    </row>
    <row r="25" spans="1:11" ht="12.75" customHeight="1">
      <c r="A25" s="638" t="s">
        <v>395</v>
      </c>
      <c r="B25" s="856"/>
      <c r="C25" s="857"/>
      <c r="D25" s="857"/>
      <c r="E25" s="858"/>
      <c r="F25" s="856"/>
      <c r="G25" s="858"/>
      <c r="H25" s="730"/>
      <c r="I25" s="731"/>
      <c r="J25" s="730"/>
      <c r="K25" s="731"/>
    </row>
    <row r="26" spans="1:11" ht="12.75" customHeight="1">
      <c r="A26" s="638" t="s">
        <v>396</v>
      </c>
      <c r="B26" s="856"/>
      <c r="C26" s="857"/>
      <c r="D26" s="857"/>
      <c r="E26" s="858"/>
      <c r="F26" s="856"/>
      <c r="G26" s="858"/>
      <c r="H26" s="730"/>
      <c r="I26" s="731"/>
      <c r="J26" s="730"/>
      <c r="K26" s="731"/>
    </row>
    <row r="27" spans="1:11" ht="12.75" customHeight="1">
      <c r="A27" s="638" t="s">
        <v>397</v>
      </c>
      <c r="B27" s="856"/>
      <c r="C27" s="857"/>
      <c r="D27" s="857"/>
      <c r="E27" s="858"/>
      <c r="F27" s="856"/>
      <c r="G27" s="858"/>
      <c r="H27" s="730"/>
      <c r="I27" s="731"/>
      <c r="J27" s="730"/>
      <c r="K27" s="731"/>
    </row>
    <row r="28" spans="1:11" ht="12.75" customHeight="1">
      <c r="A28" s="347" t="s">
        <v>398</v>
      </c>
      <c r="B28" s="865">
        <f>SUM(B29:E31)</f>
        <v>0</v>
      </c>
      <c r="C28" s="866"/>
      <c r="D28" s="866"/>
      <c r="E28" s="867"/>
      <c r="F28" s="865">
        <f>SUM(F29:G31)</f>
        <v>0</v>
      </c>
      <c r="G28" s="867"/>
      <c r="H28" s="865">
        <f>SUM(H29:I31)</f>
        <v>0</v>
      </c>
      <c r="I28" s="867"/>
      <c r="J28" s="865">
        <f>SUM(J29:K31)</f>
        <v>0</v>
      </c>
      <c r="K28" s="867"/>
    </row>
    <row r="29" spans="1:11" ht="12.75" customHeight="1">
      <c r="A29" s="638" t="s">
        <v>399</v>
      </c>
      <c r="B29" s="856"/>
      <c r="C29" s="857"/>
      <c r="D29" s="857"/>
      <c r="E29" s="858"/>
      <c r="F29" s="856"/>
      <c r="G29" s="858"/>
      <c r="H29" s="730"/>
      <c r="I29" s="731"/>
      <c r="J29" s="730"/>
      <c r="K29" s="731"/>
    </row>
    <row r="30" spans="1:11" ht="12.75" customHeight="1">
      <c r="A30" s="638" t="s">
        <v>400</v>
      </c>
      <c r="B30" s="856"/>
      <c r="C30" s="857"/>
      <c r="D30" s="857"/>
      <c r="E30" s="858"/>
      <c r="F30" s="856"/>
      <c r="G30" s="858"/>
      <c r="H30" s="730"/>
      <c r="I30" s="731"/>
      <c r="J30" s="730"/>
      <c r="K30" s="731"/>
    </row>
    <row r="31" spans="1:11" ht="12.75" customHeight="1">
      <c r="A31" s="638" t="s">
        <v>397</v>
      </c>
      <c r="B31" s="856"/>
      <c r="C31" s="857"/>
      <c r="D31" s="857"/>
      <c r="E31" s="858"/>
      <c r="F31" s="856"/>
      <c r="G31" s="858"/>
      <c r="H31" s="730"/>
      <c r="I31" s="731"/>
      <c r="J31" s="730"/>
      <c r="K31" s="731"/>
    </row>
    <row r="32" spans="1:11" ht="12.75" customHeight="1">
      <c r="A32" s="347" t="s">
        <v>402</v>
      </c>
      <c r="B32" s="856"/>
      <c r="C32" s="857"/>
      <c r="D32" s="857"/>
      <c r="E32" s="858"/>
      <c r="F32" s="856"/>
      <c r="G32" s="858"/>
      <c r="H32" s="856"/>
      <c r="I32" s="858"/>
      <c r="J32" s="856"/>
      <c r="K32" s="858"/>
    </row>
    <row r="33" spans="1:11" ht="12.75" customHeight="1">
      <c r="A33" s="346" t="s">
        <v>403</v>
      </c>
      <c r="B33" s="862">
        <f>SUM(B34:E36)</f>
        <v>0</v>
      </c>
      <c r="C33" s="863"/>
      <c r="D33" s="863"/>
      <c r="E33" s="864"/>
      <c r="F33" s="862">
        <f>SUM(F34:G36)</f>
        <v>0</v>
      </c>
      <c r="G33" s="864"/>
      <c r="H33" s="862">
        <f>SUM(H34:I36)</f>
        <v>0</v>
      </c>
      <c r="I33" s="864"/>
      <c r="J33" s="862">
        <f>SUM(J34:K36)</f>
        <v>0</v>
      </c>
      <c r="K33" s="864"/>
    </row>
    <row r="34" spans="1:11" ht="12.75" customHeight="1">
      <c r="A34" s="638" t="s">
        <v>68</v>
      </c>
      <c r="B34" s="856"/>
      <c r="C34" s="857"/>
      <c r="D34" s="857"/>
      <c r="E34" s="858"/>
      <c r="F34" s="856"/>
      <c r="G34" s="858"/>
      <c r="H34" s="730"/>
      <c r="I34" s="731"/>
      <c r="J34" s="730"/>
      <c r="K34" s="731"/>
    </row>
    <row r="35" spans="1:11" ht="12.75" customHeight="1">
      <c r="A35" s="638" t="s">
        <v>69</v>
      </c>
      <c r="B35" s="856"/>
      <c r="C35" s="857"/>
      <c r="D35" s="857"/>
      <c r="E35" s="858"/>
      <c r="F35" s="856"/>
      <c r="G35" s="858"/>
      <c r="H35" s="730"/>
      <c r="I35" s="731"/>
      <c r="J35" s="730"/>
      <c r="K35" s="731"/>
    </row>
    <row r="36" spans="1:11" ht="12.75" customHeight="1">
      <c r="A36" s="638" t="s">
        <v>74</v>
      </c>
      <c r="B36" s="856"/>
      <c r="C36" s="857"/>
      <c r="D36" s="857"/>
      <c r="E36" s="858"/>
      <c r="F36" s="856"/>
      <c r="G36" s="858"/>
      <c r="H36" s="730"/>
      <c r="I36" s="731"/>
      <c r="J36" s="730"/>
      <c r="K36" s="731"/>
    </row>
    <row r="37" spans="1:11" ht="12.75" customHeight="1">
      <c r="A37" s="346" t="s">
        <v>404</v>
      </c>
      <c r="B37" s="856"/>
      <c r="C37" s="857"/>
      <c r="D37" s="857"/>
      <c r="E37" s="858"/>
      <c r="F37" s="856"/>
      <c r="G37" s="858"/>
      <c r="H37" s="856"/>
      <c r="I37" s="858"/>
      <c r="J37" s="856"/>
      <c r="K37" s="858"/>
    </row>
    <row r="38" spans="1:11" ht="12.75" customHeight="1">
      <c r="A38" s="346" t="s">
        <v>405</v>
      </c>
      <c r="B38" s="856"/>
      <c r="C38" s="857"/>
      <c r="D38" s="857"/>
      <c r="E38" s="858"/>
      <c r="F38" s="856"/>
      <c r="G38" s="858"/>
      <c r="H38" s="856"/>
      <c r="I38" s="858"/>
      <c r="J38" s="856"/>
      <c r="K38" s="858"/>
    </row>
    <row r="39" spans="1:11" ht="12.75" customHeight="1">
      <c r="A39" s="346" t="s">
        <v>406</v>
      </c>
      <c r="B39" s="862">
        <f>SUM(B40:E41)</f>
        <v>0</v>
      </c>
      <c r="C39" s="863"/>
      <c r="D39" s="863"/>
      <c r="E39" s="864"/>
      <c r="F39" s="862">
        <f>SUM(F40:G41)</f>
        <v>0</v>
      </c>
      <c r="G39" s="864"/>
      <c r="H39" s="862">
        <f>SUM(H40:I41)</f>
        <v>0</v>
      </c>
      <c r="I39" s="864"/>
      <c r="J39" s="862">
        <f>SUM(J40:K41)</f>
        <v>0</v>
      </c>
      <c r="K39" s="864"/>
    </row>
    <row r="40" spans="1:11" ht="12.75" customHeight="1">
      <c r="A40" s="638" t="s">
        <v>407</v>
      </c>
      <c r="B40" s="856"/>
      <c r="C40" s="857"/>
      <c r="D40" s="857"/>
      <c r="E40" s="858"/>
      <c r="F40" s="856"/>
      <c r="G40" s="858"/>
      <c r="H40" s="730"/>
      <c r="I40" s="731"/>
      <c r="J40" s="730"/>
      <c r="K40" s="731"/>
    </row>
    <row r="41" spans="1:11" ht="12.75" customHeight="1">
      <c r="A41" s="638" t="s">
        <v>408</v>
      </c>
      <c r="B41" s="856"/>
      <c r="C41" s="857"/>
      <c r="D41" s="857"/>
      <c r="E41" s="858"/>
      <c r="F41" s="856"/>
      <c r="G41" s="858"/>
      <c r="H41" s="730"/>
      <c r="I41" s="731"/>
      <c r="J41" s="730"/>
      <c r="K41" s="731"/>
    </row>
    <row r="42" spans="1:11" ht="12.75" customHeight="1">
      <c r="A42" s="348" t="s">
        <v>409</v>
      </c>
      <c r="B42" s="906">
        <f>SUM(B43:E45)</f>
        <v>0</v>
      </c>
      <c r="C42" s="907"/>
      <c r="D42" s="907"/>
      <c r="E42" s="908"/>
      <c r="F42" s="906">
        <f>SUM(F43:G45)</f>
        <v>0</v>
      </c>
      <c r="G42" s="908"/>
      <c r="H42" s="906">
        <f>SUM(H43:I45)</f>
        <v>0</v>
      </c>
      <c r="I42" s="908"/>
      <c r="J42" s="906">
        <f>SUM(J43:K45)</f>
        <v>0</v>
      </c>
      <c r="K42" s="908"/>
    </row>
    <row r="43" spans="1:11" ht="12.75" customHeight="1">
      <c r="A43" s="638" t="s">
        <v>410</v>
      </c>
      <c r="B43" s="856"/>
      <c r="C43" s="857"/>
      <c r="D43" s="857"/>
      <c r="E43" s="858"/>
      <c r="F43" s="856"/>
      <c r="G43" s="858"/>
      <c r="H43" s="730"/>
      <c r="I43" s="731"/>
      <c r="J43" s="730"/>
      <c r="K43" s="731"/>
    </row>
    <row r="44" spans="1:11" ht="12.75" customHeight="1">
      <c r="A44" s="638" t="s">
        <v>411</v>
      </c>
      <c r="B44" s="856"/>
      <c r="C44" s="857"/>
      <c r="D44" s="857"/>
      <c r="E44" s="858"/>
      <c r="F44" s="856"/>
      <c r="G44" s="858"/>
      <c r="H44" s="730"/>
      <c r="I44" s="731"/>
      <c r="J44" s="730"/>
      <c r="K44" s="731"/>
    </row>
    <row r="45" spans="1:11" ht="12.75" customHeight="1">
      <c r="A45" s="638" t="s">
        <v>412</v>
      </c>
      <c r="B45" s="856"/>
      <c r="C45" s="857"/>
      <c r="D45" s="857"/>
      <c r="E45" s="858"/>
      <c r="F45" s="856"/>
      <c r="G45" s="858"/>
      <c r="H45" s="730"/>
      <c r="I45" s="731"/>
      <c r="J45" s="730"/>
      <c r="K45" s="731"/>
    </row>
    <row r="46" spans="1:11" ht="12.75" customHeight="1">
      <c r="A46" s="266" t="s">
        <v>413</v>
      </c>
      <c r="B46" s="723">
        <f>+B42+B13</f>
        <v>0</v>
      </c>
      <c r="C46" s="794"/>
      <c r="D46" s="794"/>
      <c r="E46" s="724"/>
      <c r="F46" s="904">
        <f>+F42+F13</f>
        <v>0</v>
      </c>
      <c r="G46" s="905"/>
      <c r="H46" s="904">
        <f>+H42+H13</f>
        <v>0</v>
      </c>
      <c r="I46" s="905"/>
      <c r="J46" s="904">
        <f>+J42+J13</f>
        <v>0</v>
      </c>
      <c r="K46" s="905"/>
    </row>
    <row r="47" spans="1:11" ht="6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</row>
    <row r="48" spans="1:11" ht="44.25" customHeight="1">
      <c r="A48" s="839" t="s">
        <v>414</v>
      </c>
      <c r="B48" s="707" t="s">
        <v>129</v>
      </c>
      <c r="C48" s="708"/>
      <c r="D48" s="829" t="s">
        <v>130</v>
      </c>
      <c r="E48" s="830"/>
      <c r="F48" s="844" t="s">
        <v>131</v>
      </c>
      <c r="G48" s="845"/>
      <c r="H48" s="844" t="s">
        <v>132</v>
      </c>
      <c r="I48" s="845"/>
      <c r="J48" s="844" t="s">
        <v>173</v>
      </c>
      <c r="K48" s="845"/>
    </row>
    <row r="49" spans="1:11" ht="17.25" customHeight="1">
      <c r="A49" s="840"/>
      <c r="B49" s="709"/>
      <c r="C49" s="710"/>
      <c r="D49" s="831"/>
      <c r="E49" s="832"/>
      <c r="F49" s="614" t="s">
        <v>391</v>
      </c>
      <c r="G49" s="614" t="s">
        <v>391</v>
      </c>
      <c r="H49" s="614" t="s">
        <v>391</v>
      </c>
      <c r="I49" s="614" t="s">
        <v>391</v>
      </c>
      <c r="J49" s="625" t="s">
        <v>415</v>
      </c>
      <c r="K49" s="625" t="s">
        <v>415</v>
      </c>
    </row>
    <row r="50" spans="1:11" ht="25.5" customHeight="1">
      <c r="A50" s="841"/>
      <c r="B50" s="725"/>
      <c r="C50" s="726"/>
      <c r="D50" s="833"/>
      <c r="E50" s="834"/>
      <c r="F50" s="610" t="str">
        <f>+$H$12</f>
        <v>&lt;Exercício&gt;</v>
      </c>
      <c r="G50" s="610" t="str">
        <f>+$J$12</f>
        <v>&lt;Exercício Anterior&gt;</v>
      </c>
      <c r="H50" s="610" t="str">
        <f>+$H$12</f>
        <v>&lt;Exercício&gt;</v>
      </c>
      <c r="I50" s="610" t="str">
        <f>+$J$12</f>
        <v>&lt;Exercício Anterior&gt;</v>
      </c>
      <c r="J50" s="610" t="str">
        <f>+$H$12</f>
        <v>&lt;Exercício&gt;</v>
      </c>
      <c r="K50" s="626" t="str">
        <f>+$J$12</f>
        <v>&lt;Exercício Anterior&gt;</v>
      </c>
    </row>
    <row r="51" spans="1:11" ht="12.75" customHeight="1">
      <c r="A51" s="267" t="s">
        <v>416</v>
      </c>
      <c r="B51" s="902">
        <f>SUM(B52:C53)</f>
        <v>0</v>
      </c>
      <c r="C51" s="903"/>
      <c r="D51" s="902">
        <f>SUM(D52:E53)</f>
        <v>0</v>
      </c>
      <c r="E51" s="903"/>
      <c r="F51" s="273">
        <f t="shared" ref="F51:K51" si="0">SUM(F52:F53)</f>
        <v>0</v>
      </c>
      <c r="G51" s="273">
        <f t="shared" si="0"/>
        <v>0</v>
      </c>
      <c r="H51" s="273">
        <f t="shared" si="0"/>
        <v>0</v>
      </c>
      <c r="I51" s="273">
        <f t="shared" si="0"/>
        <v>0</v>
      </c>
      <c r="J51" s="273">
        <f t="shared" si="0"/>
        <v>0</v>
      </c>
      <c r="K51" s="273">
        <f t="shared" si="0"/>
        <v>0</v>
      </c>
    </row>
    <row r="52" spans="1:11" ht="12.75" customHeight="1">
      <c r="A52" s="307" t="s">
        <v>417</v>
      </c>
      <c r="B52" s="895"/>
      <c r="C52" s="896"/>
      <c r="D52" s="895"/>
      <c r="E52" s="896"/>
      <c r="F52" s="274"/>
      <c r="G52" s="274"/>
      <c r="H52" s="274"/>
      <c r="I52" s="274"/>
      <c r="J52" s="274"/>
      <c r="K52" s="274"/>
    </row>
    <row r="53" spans="1:11" ht="12.75" customHeight="1">
      <c r="A53" s="307" t="s">
        <v>418</v>
      </c>
      <c r="B53" s="895"/>
      <c r="C53" s="896"/>
      <c r="D53" s="895"/>
      <c r="E53" s="896"/>
      <c r="F53" s="274"/>
      <c r="G53" s="274"/>
      <c r="H53" s="274"/>
      <c r="I53" s="274"/>
      <c r="J53" s="274"/>
      <c r="K53" s="274"/>
    </row>
    <row r="54" spans="1:11" ht="12.75" customHeight="1">
      <c r="A54" s="268" t="s">
        <v>419</v>
      </c>
      <c r="B54" s="902">
        <f>+B55+B59+B63</f>
        <v>0</v>
      </c>
      <c r="C54" s="903"/>
      <c r="D54" s="902">
        <f>+D55+D59+D63</f>
        <v>0</v>
      </c>
      <c r="E54" s="903"/>
      <c r="F54" s="269">
        <f t="shared" ref="F54:K54" si="1">+F55+F59+F63</f>
        <v>0</v>
      </c>
      <c r="G54" s="269">
        <f t="shared" si="1"/>
        <v>0</v>
      </c>
      <c r="H54" s="269">
        <f t="shared" si="1"/>
        <v>0</v>
      </c>
      <c r="I54" s="269">
        <f t="shared" si="1"/>
        <v>0</v>
      </c>
      <c r="J54" s="269">
        <f t="shared" si="1"/>
        <v>0</v>
      </c>
      <c r="K54" s="273">
        <f t="shared" si="1"/>
        <v>0</v>
      </c>
    </row>
    <row r="55" spans="1:11" ht="12.75" customHeight="1">
      <c r="A55" s="270" t="s">
        <v>420</v>
      </c>
      <c r="B55" s="893">
        <f>SUM(B56:C58)</f>
        <v>0</v>
      </c>
      <c r="C55" s="894"/>
      <c r="D55" s="893">
        <f>SUM(D56:E58)</f>
        <v>0</v>
      </c>
      <c r="E55" s="894"/>
      <c r="F55" s="271">
        <f t="shared" ref="F55:K55" si="2">SUM(F56:F58)</f>
        <v>0</v>
      </c>
      <c r="G55" s="271">
        <f t="shared" si="2"/>
        <v>0</v>
      </c>
      <c r="H55" s="271">
        <f t="shared" si="2"/>
        <v>0</v>
      </c>
      <c r="I55" s="271">
        <f t="shared" si="2"/>
        <v>0</v>
      </c>
      <c r="J55" s="271">
        <f t="shared" si="2"/>
        <v>0</v>
      </c>
      <c r="K55" s="275">
        <f t="shared" si="2"/>
        <v>0</v>
      </c>
    </row>
    <row r="56" spans="1:11" ht="12.75" customHeight="1">
      <c r="A56" s="307" t="s">
        <v>421</v>
      </c>
      <c r="B56" s="895"/>
      <c r="C56" s="896"/>
      <c r="D56" s="895"/>
      <c r="E56" s="896"/>
      <c r="F56" s="302"/>
      <c r="G56" s="302"/>
      <c r="H56" s="302"/>
      <c r="I56" s="302"/>
      <c r="J56" s="302"/>
      <c r="K56" s="274"/>
    </row>
    <row r="57" spans="1:11" ht="12.75" customHeight="1">
      <c r="A57" s="307" t="s">
        <v>422</v>
      </c>
      <c r="B57" s="895"/>
      <c r="C57" s="896"/>
      <c r="D57" s="895"/>
      <c r="E57" s="896"/>
      <c r="F57" s="302"/>
      <c r="G57" s="302"/>
      <c r="H57" s="302"/>
      <c r="I57" s="302"/>
      <c r="J57" s="302"/>
      <c r="K57" s="274"/>
    </row>
    <row r="58" spans="1:11" ht="12.75" customHeight="1">
      <c r="A58" s="307" t="s">
        <v>423</v>
      </c>
      <c r="B58" s="895"/>
      <c r="C58" s="896"/>
      <c r="D58" s="895"/>
      <c r="E58" s="896"/>
      <c r="F58" s="302"/>
      <c r="G58" s="302"/>
      <c r="H58" s="302"/>
      <c r="I58" s="302"/>
      <c r="J58" s="302"/>
      <c r="K58" s="274"/>
    </row>
    <row r="59" spans="1:11" ht="12.75" customHeight="1">
      <c r="A59" s="270" t="s">
        <v>424</v>
      </c>
      <c r="B59" s="893">
        <f>SUM(B60:C62)</f>
        <v>0</v>
      </c>
      <c r="C59" s="894"/>
      <c r="D59" s="893">
        <f>SUM(D60:E62)</f>
        <v>0</v>
      </c>
      <c r="E59" s="894"/>
      <c r="F59" s="271">
        <f t="shared" ref="F59:K59" si="3">SUM(F60:F62)</f>
        <v>0</v>
      </c>
      <c r="G59" s="271">
        <f t="shared" si="3"/>
        <v>0</v>
      </c>
      <c r="H59" s="271">
        <f t="shared" si="3"/>
        <v>0</v>
      </c>
      <c r="I59" s="271">
        <f t="shared" si="3"/>
        <v>0</v>
      </c>
      <c r="J59" s="271">
        <f t="shared" si="3"/>
        <v>0</v>
      </c>
      <c r="K59" s="275">
        <f t="shared" si="3"/>
        <v>0</v>
      </c>
    </row>
    <row r="60" spans="1:11" ht="12.75" customHeight="1">
      <c r="A60" s="307" t="s">
        <v>425</v>
      </c>
      <c r="B60" s="895"/>
      <c r="C60" s="896"/>
      <c r="D60" s="895"/>
      <c r="E60" s="896"/>
      <c r="F60" s="302"/>
      <c r="G60" s="302"/>
      <c r="H60" s="302"/>
      <c r="I60" s="302"/>
      <c r="J60" s="302"/>
      <c r="K60" s="274"/>
    </row>
    <row r="61" spans="1:11" ht="12.75" customHeight="1">
      <c r="A61" s="307" t="s">
        <v>422</v>
      </c>
      <c r="B61" s="895"/>
      <c r="C61" s="896"/>
      <c r="D61" s="895"/>
      <c r="E61" s="896"/>
      <c r="F61" s="302"/>
      <c r="G61" s="302"/>
      <c r="H61" s="302"/>
      <c r="I61" s="302"/>
      <c r="J61" s="302"/>
      <c r="K61" s="274"/>
    </row>
    <row r="62" spans="1:11" ht="12.75" customHeight="1">
      <c r="A62" s="307" t="s">
        <v>423</v>
      </c>
      <c r="B62" s="895"/>
      <c r="C62" s="896"/>
      <c r="D62" s="895"/>
      <c r="E62" s="896"/>
      <c r="F62" s="302"/>
      <c r="G62" s="302"/>
      <c r="H62" s="302"/>
      <c r="I62" s="302"/>
      <c r="J62" s="302"/>
      <c r="K62" s="274"/>
    </row>
    <row r="63" spans="1:11" ht="12.75" customHeight="1">
      <c r="A63" s="270" t="s">
        <v>426</v>
      </c>
      <c r="B63" s="893">
        <f>SUM(B64:C65)</f>
        <v>0</v>
      </c>
      <c r="C63" s="894"/>
      <c r="D63" s="893">
        <f>SUM(D64:E65)</f>
        <v>0</v>
      </c>
      <c r="E63" s="894"/>
      <c r="F63" s="271">
        <f t="shared" ref="F63:K63" si="4">SUM(F64:F65)</f>
        <v>0</v>
      </c>
      <c r="G63" s="271">
        <f t="shared" si="4"/>
        <v>0</v>
      </c>
      <c r="H63" s="271">
        <f t="shared" si="4"/>
        <v>0</v>
      </c>
      <c r="I63" s="271">
        <f t="shared" si="4"/>
        <v>0</v>
      </c>
      <c r="J63" s="271">
        <f t="shared" si="4"/>
        <v>0</v>
      </c>
      <c r="K63" s="275">
        <f t="shared" si="4"/>
        <v>0</v>
      </c>
    </row>
    <row r="64" spans="1:11" ht="12.75" customHeight="1">
      <c r="A64" s="307" t="s">
        <v>427</v>
      </c>
      <c r="B64" s="895"/>
      <c r="C64" s="896"/>
      <c r="D64" s="895"/>
      <c r="E64" s="896"/>
      <c r="F64" s="302"/>
      <c r="G64" s="302"/>
      <c r="H64" s="302"/>
      <c r="I64" s="302"/>
      <c r="J64" s="302"/>
      <c r="K64" s="274"/>
    </row>
    <row r="65" spans="1:19" ht="12.75" customHeight="1">
      <c r="A65" s="307" t="s">
        <v>428</v>
      </c>
      <c r="B65" s="895"/>
      <c r="C65" s="896"/>
      <c r="D65" s="895"/>
      <c r="E65" s="896"/>
      <c r="F65" s="302"/>
      <c r="G65" s="302"/>
      <c r="H65" s="302"/>
      <c r="I65" s="302"/>
      <c r="J65" s="302"/>
      <c r="K65" s="274"/>
      <c r="L65" s="638"/>
      <c r="M65" s="638"/>
      <c r="N65" s="638"/>
      <c r="O65" s="638"/>
      <c r="P65" s="638"/>
      <c r="Q65" s="638"/>
      <c r="R65" s="638"/>
      <c r="S65" s="638"/>
    </row>
    <row r="66" spans="1:19" ht="12.75" customHeight="1">
      <c r="A66" s="276" t="s">
        <v>429</v>
      </c>
      <c r="B66" s="897">
        <f>+B54+B51</f>
        <v>0</v>
      </c>
      <c r="C66" s="898"/>
      <c r="D66" s="897">
        <f>+D54+D51</f>
        <v>0</v>
      </c>
      <c r="E66" s="898"/>
      <c r="F66" s="296">
        <f t="shared" ref="F66:K66" si="5">+F54+F51</f>
        <v>0</v>
      </c>
      <c r="G66" s="296">
        <f t="shared" si="5"/>
        <v>0</v>
      </c>
      <c r="H66" s="296">
        <f t="shared" si="5"/>
        <v>0</v>
      </c>
      <c r="I66" s="296">
        <f t="shared" si="5"/>
        <v>0</v>
      </c>
      <c r="J66" s="296">
        <f t="shared" si="5"/>
        <v>0</v>
      </c>
      <c r="K66" s="296">
        <f t="shared" si="5"/>
        <v>0</v>
      </c>
      <c r="L66" s="638"/>
      <c r="M66" s="638"/>
      <c r="N66" s="638"/>
      <c r="O66" s="638"/>
      <c r="P66" s="638"/>
      <c r="Q66" s="638"/>
      <c r="R66" s="638"/>
      <c r="S66" s="638"/>
    </row>
    <row r="67" spans="1:19" s="255" customFormat="1" ht="6" customHeight="1">
      <c r="A67" s="277"/>
      <c r="B67" s="278"/>
      <c r="C67" s="278"/>
      <c r="D67" s="279"/>
      <c r="E67" s="279"/>
      <c r="F67" s="279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</row>
    <row r="68" spans="1:19" ht="12.75" customHeight="1">
      <c r="A68" s="280" t="s">
        <v>430</v>
      </c>
      <c r="B68" s="897">
        <f>+B46-B66</f>
        <v>0</v>
      </c>
      <c r="C68" s="898"/>
      <c r="D68" s="899">
        <f>+F46-D66</f>
        <v>0</v>
      </c>
      <c r="E68" s="900"/>
      <c r="F68" s="281">
        <f>+H46-F66</f>
        <v>0</v>
      </c>
      <c r="G68" s="296">
        <f>+J46-G66</f>
        <v>0</v>
      </c>
      <c r="H68" s="296">
        <f>+H46-H66</f>
        <v>0</v>
      </c>
      <c r="I68" s="296">
        <f>+J46-I66</f>
        <v>0</v>
      </c>
      <c r="J68" s="297"/>
      <c r="K68" s="297"/>
      <c r="L68" s="298"/>
      <c r="M68" s="298"/>
      <c r="N68" s="298"/>
      <c r="O68" s="298"/>
      <c r="P68" s="298"/>
      <c r="Q68" s="298"/>
      <c r="R68" s="298"/>
      <c r="S68" s="298"/>
    </row>
    <row r="69" spans="1:19" ht="6" customHeight="1">
      <c r="A69" s="282"/>
      <c r="B69" s="248"/>
      <c r="C69" s="248"/>
      <c r="D69" s="283"/>
      <c r="E69" s="283"/>
      <c r="F69" s="299"/>
      <c r="G69" s="299"/>
      <c r="H69" s="299"/>
      <c r="I69" s="299"/>
      <c r="J69" s="299"/>
      <c r="K69" s="299"/>
      <c r="L69" s="298"/>
      <c r="M69" s="298"/>
      <c r="N69" s="298"/>
      <c r="O69" s="298"/>
      <c r="P69" s="298"/>
      <c r="Q69" s="298"/>
      <c r="R69" s="298"/>
      <c r="S69" s="298"/>
    </row>
    <row r="70" spans="1:19" ht="12.75" customHeight="1">
      <c r="A70" s="280" t="s">
        <v>431</v>
      </c>
      <c r="B70" s="901" t="s">
        <v>432</v>
      </c>
      <c r="C70" s="901"/>
      <c r="D70" s="901"/>
      <c r="E70" s="901"/>
      <c r="F70" s="901"/>
      <c r="G70" s="901"/>
      <c r="H70" s="901"/>
      <c r="I70" s="901"/>
      <c r="J70" s="901"/>
      <c r="K70" s="901"/>
      <c r="L70" s="298"/>
      <c r="M70" s="298"/>
      <c r="N70" s="298"/>
      <c r="O70" s="298"/>
      <c r="P70" s="298"/>
      <c r="Q70" s="298"/>
      <c r="R70" s="298"/>
      <c r="S70" s="298"/>
    </row>
    <row r="71" spans="1:19" ht="12.75" customHeight="1">
      <c r="A71" s="284" t="s">
        <v>433</v>
      </c>
      <c r="B71" s="892"/>
      <c r="C71" s="892"/>
      <c r="D71" s="892"/>
      <c r="E71" s="892"/>
      <c r="F71" s="892"/>
      <c r="G71" s="892"/>
      <c r="H71" s="892"/>
      <c r="I71" s="892"/>
      <c r="J71" s="892"/>
      <c r="K71" s="892"/>
      <c r="L71" s="298"/>
      <c r="M71" s="298"/>
      <c r="N71" s="298"/>
      <c r="O71" s="298"/>
      <c r="P71" s="298"/>
      <c r="Q71" s="298"/>
      <c r="R71" s="298"/>
      <c r="S71" s="298"/>
    </row>
    <row r="72" spans="1:19" ht="6" customHeight="1">
      <c r="A72" s="282"/>
      <c r="B72" s="248"/>
      <c r="C72" s="248"/>
      <c r="D72" s="283"/>
      <c r="E72" s="283"/>
      <c r="F72" s="299"/>
      <c r="G72" s="299"/>
      <c r="H72" s="299"/>
      <c r="I72" s="299"/>
      <c r="J72" s="299"/>
      <c r="K72" s="299"/>
      <c r="L72" s="298"/>
      <c r="M72" s="298"/>
      <c r="N72" s="298"/>
      <c r="O72" s="298"/>
      <c r="P72" s="298"/>
      <c r="Q72" s="298"/>
      <c r="R72" s="298"/>
      <c r="S72" s="298"/>
    </row>
    <row r="73" spans="1:19" ht="12.75" customHeight="1">
      <c r="A73" s="285" t="s">
        <v>434</v>
      </c>
      <c r="B73" s="753" t="s">
        <v>432</v>
      </c>
      <c r="C73" s="754"/>
      <c r="D73" s="754"/>
      <c r="E73" s="754"/>
      <c r="F73" s="754"/>
      <c r="G73" s="754"/>
      <c r="H73" s="754"/>
      <c r="I73" s="754"/>
      <c r="J73" s="754"/>
      <c r="K73" s="755"/>
      <c r="L73" s="638"/>
      <c r="M73" s="638"/>
      <c r="N73" s="638"/>
      <c r="O73" s="638"/>
      <c r="P73" s="638"/>
      <c r="Q73" s="638"/>
      <c r="R73" s="638"/>
      <c r="S73" s="638"/>
    </row>
    <row r="74" spans="1:19" ht="12.75" customHeight="1">
      <c r="A74" s="286" t="s">
        <v>433</v>
      </c>
      <c r="B74" s="879"/>
      <c r="C74" s="880"/>
      <c r="D74" s="880"/>
      <c r="E74" s="880"/>
      <c r="F74" s="880"/>
      <c r="G74" s="880"/>
      <c r="H74" s="880"/>
      <c r="I74" s="880"/>
      <c r="J74" s="880"/>
      <c r="K74" s="881"/>
      <c r="L74" s="638"/>
      <c r="M74" s="638"/>
      <c r="N74" s="638"/>
      <c r="O74" s="638"/>
      <c r="P74" s="638"/>
      <c r="Q74" s="638"/>
      <c r="R74" s="638"/>
      <c r="S74" s="638"/>
    </row>
    <row r="75" spans="1:19" ht="6" customHeight="1">
      <c r="A75" s="638"/>
      <c r="B75" s="287"/>
      <c r="C75" s="288"/>
      <c r="D75" s="288"/>
      <c r="E75" s="288"/>
      <c r="F75" s="28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</row>
    <row r="76" spans="1:19" ht="12.75" customHeight="1">
      <c r="A76" s="806" t="s">
        <v>435</v>
      </c>
      <c r="B76" s="803" t="s">
        <v>436</v>
      </c>
      <c r="C76" s="804"/>
      <c r="D76" s="804"/>
      <c r="E76" s="804"/>
      <c r="F76" s="804"/>
      <c r="G76" s="804"/>
      <c r="H76" s="804"/>
      <c r="I76" s="804"/>
      <c r="J76" s="804"/>
      <c r="K76" s="713"/>
      <c r="L76" s="638"/>
      <c r="M76" s="638"/>
      <c r="N76" s="638"/>
      <c r="O76" s="638"/>
      <c r="P76" s="638"/>
      <c r="Q76" s="638"/>
      <c r="R76" s="638"/>
      <c r="S76" s="638"/>
    </row>
    <row r="77" spans="1:19" ht="12.75" customHeight="1">
      <c r="A77" s="807"/>
      <c r="B77" s="825"/>
      <c r="C77" s="826"/>
      <c r="D77" s="826"/>
      <c r="E77" s="826"/>
      <c r="F77" s="826"/>
      <c r="G77" s="826"/>
      <c r="H77" s="826"/>
      <c r="I77" s="826"/>
      <c r="J77" s="826"/>
      <c r="K77" s="714"/>
      <c r="L77" s="638"/>
      <c r="M77" s="638"/>
      <c r="N77" s="638"/>
      <c r="O77" s="638"/>
      <c r="P77" s="638"/>
      <c r="Q77" s="638"/>
      <c r="R77" s="638"/>
      <c r="S77" s="638"/>
    </row>
    <row r="78" spans="1:19" ht="12.75" customHeight="1">
      <c r="A78" s="808"/>
      <c r="B78" s="827"/>
      <c r="C78" s="828"/>
      <c r="D78" s="828"/>
      <c r="E78" s="828"/>
      <c r="F78" s="828"/>
      <c r="G78" s="828"/>
      <c r="H78" s="828"/>
      <c r="I78" s="828"/>
      <c r="J78" s="828"/>
      <c r="K78" s="715"/>
      <c r="L78" s="638"/>
      <c r="M78" s="638"/>
      <c r="N78" s="638"/>
      <c r="O78" s="638"/>
      <c r="P78" s="638"/>
      <c r="Q78" s="638"/>
      <c r="R78" s="638"/>
      <c r="S78" s="638"/>
    </row>
    <row r="79" spans="1:19" ht="12.75" customHeight="1">
      <c r="A79" s="648" t="s">
        <v>437</v>
      </c>
      <c r="B79" s="882"/>
      <c r="C79" s="883"/>
      <c r="D79" s="883"/>
      <c r="E79" s="883"/>
      <c r="F79" s="883"/>
      <c r="G79" s="883"/>
      <c r="H79" s="883"/>
      <c r="I79" s="883"/>
      <c r="J79" s="883"/>
      <c r="K79" s="884"/>
      <c r="L79" s="638"/>
      <c r="M79" s="638"/>
      <c r="N79" s="638"/>
      <c r="O79" s="638"/>
      <c r="P79" s="638"/>
      <c r="Q79" s="638"/>
      <c r="R79" s="638"/>
      <c r="S79" s="638"/>
    </row>
    <row r="80" spans="1:19" ht="12.75" customHeight="1">
      <c r="A80" s="648" t="s">
        <v>438</v>
      </c>
      <c r="B80" s="876"/>
      <c r="C80" s="877"/>
      <c r="D80" s="877"/>
      <c r="E80" s="877"/>
      <c r="F80" s="877"/>
      <c r="G80" s="877"/>
      <c r="H80" s="877"/>
      <c r="I80" s="877"/>
      <c r="J80" s="877"/>
      <c r="K80" s="878"/>
      <c r="L80" s="638"/>
      <c r="M80" s="638"/>
      <c r="N80" s="638"/>
      <c r="O80" s="638"/>
      <c r="P80" s="638"/>
      <c r="Q80" s="638"/>
      <c r="R80" s="638"/>
      <c r="S80" s="638"/>
    </row>
    <row r="81" spans="1:11" ht="12.75" customHeight="1">
      <c r="A81" s="648" t="s">
        <v>439</v>
      </c>
      <c r="B81" s="876"/>
      <c r="C81" s="877"/>
      <c r="D81" s="877"/>
      <c r="E81" s="877"/>
      <c r="F81" s="877"/>
      <c r="G81" s="877"/>
      <c r="H81" s="877"/>
      <c r="I81" s="877"/>
      <c r="J81" s="877"/>
      <c r="K81" s="878"/>
    </row>
    <row r="82" spans="1:11" ht="12.75" customHeight="1">
      <c r="A82" s="289" t="s">
        <v>440</v>
      </c>
      <c r="B82" s="871"/>
      <c r="C82" s="872"/>
      <c r="D82" s="872"/>
      <c r="E82" s="872"/>
      <c r="F82" s="872"/>
      <c r="G82" s="872"/>
      <c r="H82" s="872"/>
      <c r="I82" s="872"/>
      <c r="J82" s="872"/>
      <c r="K82" s="873"/>
    </row>
    <row r="83" spans="1:11" ht="6" customHeight="1">
      <c r="A83" s="290"/>
      <c r="B83" s="290"/>
      <c r="C83" s="290"/>
      <c r="D83" s="290"/>
      <c r="E83" s="290"/>
      <c r="F83" s="290"/>
      <c r="G83" s="638"/>
      <c r="H83" s="638"/>
      <c r="I83" s="638"/>
      <c r="J83" s="638"/>
      <c r="K83" s="638"/>
    </row>
    <row r="84" spans="1:11" ht="12.75" customHeight="1">
      <c r="A84" s="842" t="s">
        <v>441</v>
      </c>
      <c r="B84" s="885" t="s">
        <v>442</v>
      </c>
      <c r="C84" s="886"/>
      <c r="D84" s="886"/>
      <c r="E84" s="886"/>
      <c r="F84" s="886"/>
      <c r="G84" s="886"/>
      <c r="H84" s="886"/>
      <c r="I84" s="886"/>
      <c r="J84" s="886"/>
      <c r="K84" s="887"/>
    </row>
    <row r="85" spans="1:11" ht="12.75" customHeight="1">
      <c r="A85" s="843"/>
      <c r="B85" s="844" t="str">
        <f>+F50</f>
        <v>&lt;Exercício&gt;</v>
      </c>
      <c r="C85" s="888"/>
      <c r="D85" s="888"/>
      <c r="E85" s="888"/>
      <c r="F85" s="888"/>
      <c r="G85" s="845"/>
      <c r="H85" s="844" t="str">
        <f>+G50</f>
        <v>&lt;Exercício Anterior&gt;</v>
      </c>
      <c r="I85" s="888"/>
      <c r="J85" s="888"/>
      <c r="K85" s="845"/>
    </row>
    <row r="86" spans="1:11" ht="12.75" customHeight="1">
      <c r="A86" s="291" t="s">
        <v>443</v>
      </c>
      <c r="B86" s="889"/>
      <c r="C86" s="890"/>
      <c r="D86" s="890"/>
      <c r="E86" s="890"/>
      <c r="F86" s="890"/>
      <c r="G86" s="891"/>
      <c r="H86" s="882"/>
      <c r="I86" s="883"/>
      <c r="J86" s="883"/>
      <c r="K86" s="884"/>
    </row>
    <row r="87" spans="1:11" ht="12.75" customHeight="1">
      <c r="A87" s="649" t="s">
        <v>444</v>
      </c>
      <c r="B87" s="856"/>
      <c r="C87" s="857"/>
      <c r="D87" s="857"/>
      <c r="E87" s="857"/>
      <c r="F87" s="857"/>
      <c r="G87" s="858"/>
      <c r="H87" s="876"/>
      <c r="I87" s="877"/>
      <c r="J87" s="877"/>
      <c r="K87" s="878"/>
    </row>
    <row r="88" spans="1:11" ht="12.75" customHeight="1">
      <c r="A88" s="292" t="s">
        <v>445</v>
      </c>
      <c r="B88" s="868"/>
      <c r="C88" s="869"/>
      <c r="D88" s="869"/>
      <c r="E88" s="869"/>
      <c r="F88" s="869"/>
      <c r="G88" s="870"/>
      <c r="H88" s="871"/>
      <c r="I88" s="872"/>
      <c r="J88" s="872"/>
      <c r="K88" s="873"/>
    </row>
    <row r="89" spans="1:11" s="255" customFormat="1" ht="6" customHeight="1">
      <c r="A89" s="293"/>
      <c r="B89" s="294"/>
      <c r="C89" s="294"/>
      <c r="D89" s="638"/>
      <c r="E89" s="638"/>
      <c r="F89" s="638"/>
      <c r="G89" s="638"/>
      <c r="H89" s="638"/>
      <c r="I89" s="638"/>
      <c r="J89" s="638"/>
      <c r="K89" s="638"/>
    </row>
    <row r="90" spans="1:11" ht="15.75" customHeight="1">
      <c r="A90" s="874" t="s">
        <v>446</v>
      </c>
      <c r="B90" s="874"/>
      <c r="C90" s="874"/>
      <c r="D90" s="874"/>
      <c r="E90" s="874"/>
      <c r="F90" s="874"/>
      <c r="G90" s="874"/>
      <c r="H90" s="874"/>
      <c r="I90" s="874"/>
      <c r="J90" s="874"/>
      <c r="K90" s="874"/>
    </row>
    <row r="91" spans="1:11" ht="12.75" customHeight="1">
      <c r="A91" s="796" t="s">
        <v>447</v>
      </c>
      <c r="B91" s="825" t="s">
        <v>44</v>
      </c>
      <c r="C91" s="826"/>
      <c r="D91" s="826"/>
      <c r="E91" s="826"/>
      <c r="F91" s="709" t="s">
        <v>45</v>
      </c>
      <c r="G91" s="710"/>
      <c r="H91" s="725" t="s">
        <v>46</v>
      </c>
      <c r="I91" s="875"/>
      <c r="J91" s="875"/>
      <c r="K91" s="726"/>
    </row>
    <row r="92" spans="1:11" ht="12.75" customHeight="1">
      <c r="A92" s="796"/>
      <c r="B92" s="825"/>
      <c r="C92" s="826"/>
      <c r="D92" s="826"/>
      <c r="E92" s="826"/>
      <c r="F92" s="709"/>
      <c r="G92" s="710"/>
      <c r="H92" s="803" t="s">
        <v>391</v>
      </c>
      <c r="I92" s="713"/>
      <c r="J92" s="803" t="s">
        <v>391</v>
      </c>
      <c r="K92" s="713"/>
    </row>
    <row r="93" spans="1:11" ht="12.75" customHeight="1">
      <c r="A93" s="797"/>
      <c r="B93" s="827"/>
      <c r="C93" s="828"/>
      <c r="D93" s="828"/>
      <c r="E93" s="828"/>
      <c r="F93" s="725"/>
      <c r="G93" s="726"/>
      <c r="H93" s="725" t="str">
        <f>+F50</f>
        <v>&lt;Exercício&gt;</v>
      </c>
      <c r="I93" s="726"/>
      <c r="J93" s="827" t="str">
        <f>+G50</f>
        <v>&lt;Exercício Anterior&gt;</v>
      </c>
      <c r="K93" s="715"/>
    </row>
    <row r="94" spans="1:11" ht="12.75" customHeight="1">
      <c r="A94" s="638" t="s">
        <v>448</v>
      </c>
      <c r="B94" s="860">
        <f>+B95+B104+B114+B118+B119</f>
        <v>0</v>
      </c>
      <c r="C94" s="799"/>
      <c r="D94" s="799"/>
      <c r="E94" s="861"/>
      <c r="F94" s="860">
        <f>+F95+F104+F114+F118+F119</f>
        <v>0</v>
      </c>
      <c r="G94" s="861"/>
      <c r="H94" s="860">
        <f>+H95+H104+H114+H118+H119</f>
        <v>0</v>
      </c>
      <c r="I94" s="861"/>
      <c r="J94" s="860">
        <f>+J95+J104+J114+J118+J119</f>
        <v>0</v>
      </c>
      <c r="K94" s="861"/>
    </row>
    <row r="95" spans="1:11" ht="12.75" customHeight="1">
      <c r="A95" s="346" t="s">
        <v>449</v>
      </c>
      <c r="B95" s="862">
        <f>+B96+B100</f>
        <v>0</v>
      </c>
      <c r="C95" s="863"/>
      <c r="D95" s="863"/>
      <c r="E95" s="864"/>
      <c r="F95" s="862">
        <f>+F96+F100</f>
        <v>0</v>
      </c>
      <c r="G95" s="864"/>
      <c r="H95" s="862">
        <f>+H96+H100</f>
        <v>0</v>
      </c>
      <c r="I95" s="864"/>
      <c r="J95" s="862">
        <f>+J96+J100</f>
        <v>0</v>
      </c>
      <c r="K95" s="864"/>
    </row>
    <row r="96" spans="1:11" ht="12.75" customHeight="1">
      <c r="A96" s="347" t="s">
        <v>450</v>
      </c>
      <c r="B96" s="865">
        <f>SUM(B97:E99)</f>
        <v>0</v>
      </c>
      <c r="C96" s="866"/>
      <c r="D96" s="866"/>
      <c r="E96" s="867"/>
      <c r="F96" s="865">
        <f>SUM(F97:G99)</f>
        <v>0</v>
      </c>
      <c r="G96" s="867"/>
      <c r="H96" s="865">
        <f>SUM(H97:I99)</f>
        <v>0</v>
      </c>
      <c r="I96" s="867"/>
      <c r="J96" s="865">
        <f>SUM(J97:K99)</f>
        <v>0</v>
      </c>
      <c r="K96" s="867"/>
    </row>
    <row r="97" spans="1:11" ht="12.75" customHeight="1">
      <c r="A97" s="638" t="s">
        <v>451</v>
      </c>
      <c r="B97" s="856"/>
      <c r="C97" s="857"/>
      <c r="D97" s="857"/>
      <c r="E97" s="858"/>
      <c r="F97" s="856"/>
      <c r="G97" s="858"/>
      <c r="H97" s="730"/>
      <c r="I97" s="731"/>
      <c r="J97" s="730"/>
      <c r="K97" s="731"/>
    </row>
    <row r="98" spans="1:11" ht="12.75" customHeight="1">
      <c r="A98" s="638" t="s">
        <v>452</v>
      </c>
      <c r="B98" s="856"/>
      <c r="C98" s="857"/>
      <c r="D98" s="857"/>
      <c r="E98" s="858"/>
      <c r="F98" s="856"/>
      <c r="G98" s="858"/>
      <c r="H98" s="730"/>
      <c r="I98" s="731"/>
      <c r="J98" s="730"/>
      <c r="K98" s="731"/>
    </row>
    <row r="99" spans="1:11" ht="12.75" customHeight="1">
      <c r="A99" s="638" t="s">
        <v>453</v>
      </c>
      <c r="B99" s="856"/>
      <c r="C99" s="857"/>
      <c r="D99" s="857"/>
      <c r="E99" s="858"/>
      <c r="F99" s="856"/>
      <c r="G99" s="858"/>
      <c r="H99" s="730"/>
      <c r="I99" s="731"/>
      <c r="J99" s="730"/>
      <c r="K99" s="731"/>
    </row>
    <row r="100" spans="1:11" ht="12.75" customHeight="1">
      <c r="A100" s="347" t="s">
        <v>454</v>
      </c>
      <c r="B100" s="865">
        <f>SUM(B101:E103)</f>
        <v>0</v>
      </c>
      <c r="C100" s="866"/>
      <c r="D100" s="866"/>
      <c r="E100" s="867"/>
      <c r="F100" s="865">
        <f>SUM(F101:G103)</f>
        <v>0</v>
      </c>
      <c r="G100" s="867"/>
      <c r="H100" s="865">
        <f>SUM(H101:I103)</f>
        <v>0</v>
      </c>
      <c r="I100" s="867"/>
      <c r="J100" s="865">
        <f>SUM(J101:K103)</f>
        <v>0</v>
      </c>
      <c r="K100" s="867"/>
    </row>
    <row r="101" spans="1:11" ht="12.75" customHeight="1">
      <c r="A101" s="638" t="s">
        <v>451</v>
      </c>
      <c r="B101" s="856"/>
      <c r="C101" s="857"/>
      <c r="D101" s="857"/>
      <c r="E101" s="858"/>
      <c r="F101" s="856"/>
      <c r="G101" s="858"/>
      <c r="H101" s="730"/>
      <c r="I101" s="731"/>
      <c r="J101" s="730"/>
      <c r="K101" s="731"/>
    </row>
    <row r="102" spans="1:11" ht="12.75" customHeight="1">
      <c r="A102" s="638" t="s">
        <v>452</v>
      </c>
      <c r="B102" s="856"/>
      <c r="C102" s="857"/>
      <c r="D102" s="857"/>
      <c r="E102" s="858"/>
      <c r="F102" s="856"/>
      <c r="G102" s="858"/>
      <c r="H102" s="730"/>
      <c r="I102" s="731"/>
      <c r="J102" s="730"/>
      <c r="K102" s="731"/>
    </row>
    <row r="103" spans="1:11" ht="12.75" customHeight="1">
      <c r="A103" s="638" t="s">
        <v>453</v>
      </c>
      <c r="B103" s="856"/>
      <c r="C103" s="857"/>
      <c r="D103" s="857"/>
      <c r="E103" s="858"/>
      <c r="F103" s="856"/>
      <c r="G103" s="858"/>
      <c r="H103" s="730"/>
      <c r="I103" s="731"/>
      <c r="J103" s="730"/>
      <c r="K103" s="731"/>
    </row>
    <row r="104" spans="1:11" ht="12.75" customHeight="1">
      <c r="A104" s="346" t="s">
        <v>455</v>
      </c>
      <c r="B104" s="862">
        <f>+B105+B109+B113</f>
        <v>0</v>
      </c>
      <c r="C104" s="863"/>
      <c r="D104" s="863"/>
      <c r="E104" s="864"/>
      <c r="F104" s="862">
        <f>+F105+F109+F113</f>
        <v>0</v>
      </c>
      <c r="G104" s="864"/>
      <c r="H104" s="862">
        <f>+H105+H109+H113</f>
        <v>0</v>
      </c>
      <c r="I104" s="864"/>
      <c r="J104" s="862">
        <f>+J105+J109+J113</f>
        <v>0</v>
      </c>
      <c r="K104" s="864"/>
    </row>
    <row r="105" spans="1:11" ht="12.75" customHeight="1">
      <c r="A105" s="347" t="s">
        <v>450</v>
      </c>
      <c r="B105" s="865">
        <f>SUM(B106:E108)</f>
        <v>0</v>
      </c>
      <c r="C105" s="866"/>
      <c r="D105" s="866"/>
      <c r="E105" s="867"/>
      <c r="F105" s="865">
        <f>SUM(F106:G108)</f>
        <v>0</v>
      </c>
      <c r="G105" s="867"/>
      <c r="H105" s="865">
        <f>SUM(H106:I108)</f>
        <v>0</v>
      </c>
      <c r="I105" s="867"/>
      <c r="J105" s="865">
        <f>SUM(J106:K108)</f>
        <v>0</v>
      </c>
      <c r="K105" s="867"/>
    </row>
    <row r="106" spans="1:11" ht="12.75" customHeight="1">
      <c r="A106" s="638" t="s">
        <v>451</v>
      </c>
      <c r="B106" s="856"/>
      <c r="C106" s="857"/>
      <c r="D106" s="857"/>
      <c r="E106" s="858"/>
      <c r="F106" s="856"/>
      <c r="G106" s="858"/>
      <c r="H106" s="730"/>
      <c r="I106" s="731"/>
      <c r="J106" s="730"/>
      <c r="K106" s="731"/>
    </row>
    <row r="107" spans="1:11" ht="12.75" customHeight="1">
      <c r="A107" s="638" t="s">
        <v>452</v>
      </c>
      <c r="B107" s="856"/>
      <c r="C107" s="857"/>
      <c r="D107" s="857"/>
      <c r="E107" s="858"/>
      <c r="F107" s="856"/>
      <c r="G107" s="858"/>
      <c r="H107" s="730"/>
      <c r="I107" s="731"/>
      <c r="J107" s="730"/>
      <c r="K107" s="731"/>
    </row>
    <row r="108" spans="1:11" ht="12.75" customHeight="1">
      <c r="A108" s="638" t="s">
        <v>453</v>
      </c>
      <c r="B108" s="856"/>
      <c r="C108" s="857"/>
      <c r="D108" s="857"/>
      <c r="E108" s="858"/>
      <c r="F108" s="856"/>
      <c r="G108" s="858"/>
      <c r="H108" s="730"/>
      <c r="I108" s="731"/>
      <c r="J108" s="730"/>
      <c r="K108" s="731"/>
    </row>
    <row r="109" spans="1:11" ht="12.75" customHeight="1">
      <c r="A109" s="347" t="s">
        <v>454</v>
      </c>
      <c r="B109" s="865">
        <f>SUM(B110:E112)</f>
        <v>0</v>
      </c>
      <c r="C109" s="866"/>
      <c r="D109" s="866"/>
      <c r="E109" s="867"/>
      <c r="F109" s="865">
        <f>SUM(F110:G112)</f>
        <v>0</v>
      </c>
      <c r="G109" s="867"/>
      <c r="H109" s="865">
        <f>SUM(H110:I112)</f>
        <v>0</v>
      </c>
      <c r="I109" s="867"/>
      <c r="J109" s="865">
        <f>SUM(J110:K112)</f>
        <v>0</v>
      </c>
      <c r="K109" s="867"/>
    </row>
    <row r="110" spans="1:11" ht="12.75" customHeight="1">
      <c r="A110" s="638" t="s">
        <v>451</v>
      </c>
      <c r="B110" s="856"/>
      <c r="C110" s="857"/>
      <c r="D110" s="857"/>
      <c r="E110" s="858"/>
      <c r="F110" s="856"/>
      <c r="G110" s="858"/>
      <c r="H110" s="730"/>
      <c r="I110" s="731"/>
      <c r="J110" s="730"/>
      <c r="K110" s="731"/>
    </row>
    <row r="111" spans="1:11" ht="12.75" customHeight="1">
      <c r="A111" s="638" t="s">
        <v>452</v>
      </c>
      <c r="B111" s="856"/>
      <c r="C111" s="857"/>
      <c r="D111" s="857"/>
      <c r="E111" s="858"/>
      <c r="F111" s="856"/>
      <c r="G111" s="858"/>
      <c r="H111" s="730"/>
      <c r="I111" s="731"/>
      <c r="J111" s="730"/>
      <c r="K111" s="731"/>
    </row>
    <row r="112" spans="1:11" ht="12.75" customHeight="1">
      <c r="A112" s="638" t="s">
        <v>453</v>
      </c>
      <c r="B112" s="856"/>
      <c r="C112" s="857"/>
      <c r="D112" s="857"/>
      <c r="E112" s="858"/>
      <c r="F112" s="856"/>
      <c r="G112" s="858"/>
      <c r="H112" s="730"/>
      <c r="I112" s="731"/>
      <c r="J112" s="730"/>
      <c r="K112" s="731"/>
    </row>
    <row r="113" spans="1:11" ht="12.75" customHeight="1">
      <c r="A113" s="347" t="s">
        <v>456</v>
      </c>
      <c r="B113" s="865"/>
      <c r="C113" s="866"/>
      <c r="D113" s="866"/>
      <c r="E113" s="867"/>
      <c r="F113" s="865"/>
      <c r="G113" s="867"/>
      <c r="H113" s="865"/>
      <c r="I113" s="867"/>
      <c r="J113" s="865"/>
      <c r="K113" s="867"/>
    </row>
    <row r="114" spans="1:11" ht="12.75" customHeight="1">
      <c r="A114" s="346" t="s">
        <v>367</v>
      </c>
      <c r="B114" s="862">
        <f>SUM(B115:E117)</f>
        <v>0</v>
      </c>
      <c r="C114" s="863"/>
      <c r="D114" s="863"/>
      <c r="E114" s="864"/>
      <c r="F114" s="862">
        <f>SUM(F115:G117)</f>
        <v>0</v>
      </c>
      <c r="G114" s="864"/>
      <c r="H114" s="862">
        <f>SUM(H115:I117)</f>
        <v>0</v>
      </c>
      <c r="I114" s="864"/>
      <c r="J114" s="862">
        <f>SUM(J115:K117)</f>
        <v>0</v>
      </c>
      <c r="K114" s="864"/>
    </row>
    <row r="115" spans="1:11" ht="12.75" customHeight="1">
      <c r="A115" s="638" t="s">
        <v>457</v>
      </c>
      <c r="B115" s="856"/>
      <c r="C115" s="857"/>
      <c r="D115" s="857"/>
      <c r="E115" s="858"/>
      <c r="F115" s="856"/>
      <c r="G115" s="858"/>
      <c r="H115" s="730"/>
      <c r="I115" s="731"/>
      <c r="J115" s="730"/>
      <c r="K115" s="731"/>
    </row>
    <row r="116" spans="1:11" ht="12.75" customHeight="1">
      <c r="A116" s="638" t="s">
        <v>458</v>
      </c>
      <c r="B116" s="856"/>
      <c r="C116" s="857"/>
      <c r="D116" s="857"/>
      <c r="E116" s="858"/>
      <c r="F116" s="856"/>
      <c r="G116" s="858"/>
      <c r="H116" s="730"/>
      <c r="I116" s="731"/>
      <c r="J116" s="730"/>
      <c r="K116" s="731"/>
    </row>
    <row r="117" spans="1:11" ht="12.75" customHeight="1">
      <c r="A117" s="638" t="s">
        <v>459</v>
      </c>
      <c r="B117" s="856"/>
      <c r="C117" s="857"/>
      <c r="D117" s="857"/>
      <c r="E117" s="858"/>
      <c r="F117" s="856"/>
      <c r="G117" s="858"/>
      <c r="H117" s="730"/>
      <c r="I117" s="731"/>
      <c r="J117" s="730"/>
      <c r="K117" s="731"/>
    </row>
    <row r="118" spans="1:11" ht="12.75" customHeight="1">
      <c r="A118" s="346" t="s">
        <v>370</v>
      </c>
      <c r="B118" s="856"/>
      <c r="C118" s="857"/>
      <c r="D118" s="857"/>
      <c r="E118" s="858"/>
      <c r="F118" s="856"/>
      <c r="G118" s="858"/>
      <c r="H118" s="856"/>
      <c r="I118" s="858"/>
      <c r="J118" s="856"/>
      <c r="K118" s="858"/>
    </row>
    <row r="119" spans="1:11" ht="12.75" customHeight="1">
      <c r="A119" s="346" t="s">
        <v>380</v>
      </c>
      <c r="B119" s="862">
        <f>SUM(B120:E121)</f>
        <v>0</v>
      </c>
      <c r="C119" s="863"/>
      <c r="D119" s="863"/>
      <c r="E119" s="864"/>
      <c r="F119" s="862">
        <f>SUM(F120:G121)</f>
        <v>0</v>
      </c>
      <c r="G119" s="864"/>
      <c r="H119" s="862">
        <f>SUM(H120:I121)</f>
        <v>0</v>
      </c>
      <c r="I119" s="864"/>
      <c r="J119" s="862">
        <f>SUM(J120:K121)</f>
        <v>0</v>
      </c>
      <c r="K119" s="864"/>
    </row>
    <row r="120" spans="1:11" ht="12.75" customHeight="1">
      <c r="A120" s="638" t="s">
        <v>460</v>
      </c>
      <c r="B120" s="856"/>
      <c r="C120" s="857"/>
      <c r="D120" s="857"/>
      <c r="E120" s="858"/>
      <c r="F120" s="856"/>
      <c r="G120" s="858"/>
      <c r="H120" s="730"/>
      <c r="I120" s="731"/>
      <c r="J120" s="730"/>
      <c r="K120" s="731"/>
    </row>
    <row r="121" spans="1:11" ht="12.75" customHeight="1">
      <c r="A121" s="638" t="s">
        <v>461</v>
      </c>
      <c r="B121" s="856"/>
      <c r="C121" s="857"/>
      <c r="D121" s="857"/>
      <c r="E121" s="858"/>
      <c r="F121" s="856"/>
      <c r="G121" s="858"/>
      <c r="H121" s="730"/>
      <c r="I121" s="731"/>
      <c r="J121" s="730"/>
      <c r="K121" s="731"/>
    </row>
    <row r="122" spans="1:11" ht="12.75" customHeight="1">
      <c r="A122" s="638" t="s">
        <v>462</v>
      </c>
      <c r="B122" s="860">
        <f>SUM(B123:E125)</f>
        <v>0</v>
      </c>
      <c r="C122" s="799"/>
      <c r="D122" s="799"/>
      <c r="E122" s="861"/>
      <c r="F122" s="860">
        <f>SUM(F123:G125)</f>
        <v>0</v>
      </c>
      <c r="G122" s="861"/>
      <c r="H122" s="860">
        <f>SUM(H123:I125)</f>
        <v>0</v>
      </c>
      <c r="I122" s="861"/>
      <c r="J122" s="860">
        <f>SUM(J123:K125)</f>
        <v>0</v>
      </c>
      <c r="K122" s="861"/>
    </row>
    <row r="123" spans="1:11" ht="12.75" customHeight="1">
      <c r="A123" s="638" t="s">
        <v>463</v>
      </c>
      <c r="B123" s="856"/>
      <c r="C123" s="857"/>
      <c r="D123" s="857"/>
      <c r="E123" s="858"/>
      <c r="F123" s="856"/>
      <c r="G123" s="858"/>
      <c r="H123" s="730"/>
      <c r="I123" s="731"/>
      <c r="J123" s="730"/>
      <c r="K123" s="731"/>
    </row>
    <row r="124" spans="1:11" ht="12.75" customHeight="1">
      <c r="A124" s="638" t="s">
        <v>464</v>
      </c>
      <c r="B124" s="856"/>
      <c r="C124" s="857"/>
      <c r="D124" s="857"/>
      <c r="E124" s="858"/>
      <c r="F124" s="856"/>
      <c r="G124" s="858"/>
      <c r="H124" s="730"/>
      <c r="I124" s="731"/>
      <c r="J124" s="730"/>
      <c r="K124" s="731"/>
    </row>
    <row r="125" spans="1:11" ht="12.75" customHeight="1">
      <c r="A125" s="638" t="s">
        <v>465</v>
      </c>
      <c r="B125" s="856"/>
      <c r="C125" s="857"/>
      <c r="D125" s="857"/>
      <c r="E125" s="858"/>
      <c r="F125" s="856"/>
      <c r="G125" s="858"/>
      <c r="H125" s="730"/>
      <c r="I125" s="731"/>
      <c r="J125" s="730"/>
      <c r="K125" s="731"/>
    </row>
    <row r="126" spans="1:11" ht="25.5" customHeight="1">
      <c r="A126" s="295" t="s">
        <v>466</v>
      </c>
      <c r="B126" s="859">
        <f>+B94+B122</f>
        <v>0</v>
      </c>
      <c r="C126" s="859"/>
      <c r="D126" s="859"/>
      <c r="E126" s="859"/>
      <c r="F126" s="859">
        <f>+F94+F122</f>
        <v>0</v>
      </c>
      <c r="G126" s="859"/>
      <c r="H126" s="859">
        <f>+H94+H122</f>
        <v>0</v>
      </c>
      <c r="I126" s="859"/>
      <c r="J126" s="859">
        <f>+J94+J122</f>
        <v>0</v>
      </c>
      <c r="K126" s="859"/>
    </row>
    <row r="127" spans="1:11" ht="6" customHeight="1">
      <c r="A127" s="638"/>
      <c r="B127" s="638"/>
      <c r="C127" s="638"/>
      <c r="D127" s="649"/>
      <c r="E127" s="649"/>
      <c r="F127" s="649"/>
      <c r="G127" s="638"/>
      <c r="H127" s="638"/>
      <c r="I127" s="638"/>
      <c r="J127" s="638"/>
      <c r="K127" s="638"/>
    </row>
    <row r="128" spans="1:11" ht="24.75" customHeight="1">
      <c r="A128" s="822" t="s">
        <v>414</v>
      </c>
      <c r="B128" s="835" t="s">
        <v>129</v>
      </c>
      <c r="C128" s="835"/>
      <c r="D128" s="836" t="s">
        <v>130</v>
      </c>
      <c r="E128" s="830"/>
      <c r="F128" s="844" t="s">
        <v>131</v>
      </c>
      <c r="G128" s="845"/>
      <c r="H128" s="844" t="s">
        <v>132</v>
      </c>
      <c r="I128" s="845"/>
      <c r="J128" s="844" t="s">
        <v>173</v>
      </c>
      <c r="K128" s="845"/>
    </row>
    <row r="129" spans="1:11" ht="12.75" customHeight="1">
      <c r="A129" s="823"/>
      <c r="B129" s="835"/>
      <c r="C129" s="835"/>
      <c r="D129" s="837"/>
      <c r="E129" s="832"/>
      <c r="F129" s="614" t="s">
        <v>391</v>
      </c>
      <c r="G129" s="614" t="s">
        <v>391</v>
      </c>
      <c r="H129" s="614" t="s">
        <v>391</v>
      </c>
      <c r="I129" s="614" t="s">
        <v>391</v>
      </c>
      <c r="J129" s="625" t="s">
        <v>415</v>
      </c>
      <c r="K129" s="625" t="s">
        <v>415</v>
      </c>
    </row>
    <row r="130" spans="1:11" ht="25.5" customHeight="1">
      <c r="A130" s="824"/>
      <c r="B130" s="835"/>
      <c r="C130" s="835"/>
      <c r="D130" s="838"/>
      <c r="E130" s="834"/>
      <c r="F130" s="610" t="str">
        <f>+H$12</f>
        <v>&lt;Exercício&gt;</v>
      </c>
      <c r="G130" s="610" t="str">
        <f>+J$12</f>
        <v>&lt;Exercício Anterior&gt;</v>
      </c>
      <c r="H130" s="610" t="str">
        <f>+F130</f>
        <v>&lt;Exercício&gt;</v>
      </c>
      <c r="I130" s="610" t="str">
        <f>G130</f>
        <v>&lt;Exercício Anterior&gt;</v>
      </c>
      <c r="J130" s="626" t="str">
        <f>+F130</f>
        <v>&lt;Exercício&gt;</v>
      </c>
      <c r="K130" s="626" t="str">
        <f>I130</f>
        <v>&lt;Exercício Anterior&gt;</v>
      </c>
    </row>
    <row r="131" spans="1:11" ht="12.75" customHeight="1">
      <c r="A131" s="634" t="s">
        <v>467</v>
      </c>
      <c r="B131" s="854">
        <f>SUM(B132:C133)</f>
        <v>0</v>
      </c>
      <c r="C131" s="855"/>
      <c r="D131" s="854">
        <f>SUM(D132:E133)</f>
        <v>0</v>
      </c>
      <c r="E131" s="855"/>
      <c r="F131" s="300">
        <f t="shared" ref="F131:K131" si="6">SUM(F132:F133)</f>
        <v>0</v>
      </c>
      <c r="G131" s="300">
        <f t="shared" si="6"/>
        <v>0</v>
      </c>
      <c r="H131" s="300">
        <f t="shared" si="6"/>
        <v>0</v>
      </c>
      <c r="I131" s="300">
        <f t="shared" si="6"/>
        <v>0</v>
      </c>
      <c r="J131" s="300">
        <f t="shared" si="6"/>
        <v>0</v>
      </c>
      <c r="K131" s="309">
        <f t="shared" si="6"/>
        <v>0</v>
      </c>
    </row>
    <row r="132" spans="1:11" ht="12.75" customHeight="1">
      <c r="A132" s="301" t="s">
        <v>468</v>
      </c>
      <c r="B132" s="730"/>
      <c r="C132" s="731"/>
      <c r="D132" s="730"/>
      <c r="E132" s="731"/>
      <c r="F132" s="302"/>
      <c r="G132" s="303"/>
      <c r="H132" s="303"/>
      <c r="I132" s="303"/>
      <c r="J132" s="303"/>
      <c r="K132" s="311"/>
    </row>
    <row r="133" spans="1:11" ht="12.75" customHeight="1">
      <c r="A133" s="301" t="s">
        <v>469</v>
      </c>
      <c r="B133" s="730"/>
      <c r="C133" s="731"/>
      <c r="D133" s="730"/>
      <c r="E133" s="731"/>
      <c r="F133" s="302"/>
      <c r="G133" s="303"/>
      <c r="H133" s="303"/>
      <c r="I133" s="303"/>
      <c r="J133" s="303"/>
      <c r="K133" s="311"/>
    </row>
    <row r="134" spans="1:11" ht="12.75" customHeight="1">
      <c r="A134" s="301" t="s">
        <v>470</v>
      </c>
      <c r="B134" s="852">
        <f>+B135+B139+B143</f>
        <v>0</v>
      </c>
      <c r="C134" s="853"/>
      <c r="D134" s="852">
        <f>+D135+D139+D143</f>
        <v>0</v>
      </c>
      <c r="E134" s="853"/>
      <c r="F134" s="300">
        <f t="shared" ref="F134:K134" si="7">+F135+F139+F143</f>
        <v>0</v>
      </c>
      <c r="G134" s="300">
        <f t="shared" si="7"/>
        <v>0</v>
      </c>
      <c r="H134" s="300">
        <f t="shared" si="7"/>
        <v>0</v>
      </c>
      <c r="I134" s="300">
        <f t="shared" si="7"/>
        <v>0</v>
      </c>
      <c r="J134" s="300">
        <f t="shared" si="7"/>
        <v>0</v>
      </c>
      <c r="K134" s="310">
        <f t="shared" si="7"/>
        <v>0</v>
      </c>
    </row>
    <row r="135" spans="1:11" ht="12.75" customHeight="1">
      <c r="A135" s="301" t="s">
        <v>471</v>
      </c>
      <c r="B135" s="852">
        <f>+B136+B137+B138</f>
        <v>0</v>
      </c>
      <c r="C135" s="853"/>
      <c r="D135" s="852">
        <f>+D136+D137+D138</f>
        <v>0</v>
      </c>
      <c r="E135" s="853"/>
      <c r="F135" s="300">
        <f t="shared" ref="F135:K135" si="8">SUM(F136:F138)</f>
        <v>0</v>
      </c>
      <c r="G135" s="300">
        <f t="shared" si="8"/>
        <v>0</v>
      </c>
      <c r="H135" s="300">
        <f t="shared" si="8"/>
        <v>0</v>
      </c>
      <c r="I135" s="300">
        <f t="shared" si="8"/>
        <v>0</v>
      </c>
      <c r="J135" s="300">
        <f t="shared" si="8"/>
        <v>0</v>
      </c>
      <c r="K135" s="310">
        <f t="shared" si="8"/>
        <v>0</v>
      </c>
    </row>
    <row r="136" spans="1:11" ht="12.75" customHeight="1">
      <c r="A136" s="301" t="s">
        <v>472</v>
      </c>
      <c r="B136" s="730"/>
      <c r="C136" s="731"/>
      <c r="D136" s="730"/>
      <c r="E136" s="731"/>
      <c r="F136" s="302"/>
      <c r="G136" s="302"/>
      <c r="H136" s="302"/>
      <c r="I136" s="302"/>
      <c r="J136" s="302"/>
      <c r="K136" s="274"/>
    </row>
    <row r="137" spans="1:11" ht="12.75" customHeight="1">
      <c r="A137" s="301" t="s">
        <v>473</v>
      </c>
      <c r="B137" s="730"/>
      <c r="C137" s="731"/>
      <c r="D137" s="730"/>
      <c r="E137" s="731"/>
      <c r="F137" s="302"/>
      <c r="G137" s="302"/>
      <c r="H137" s="302"/>
      <c r="I137" s="302"/>
      <c r="J137" s="302"/>
      <c r="K137" s="274"/>
    </row>
    <row r="138" spans="1:11" ht="12.75" customHeight="1">
      <c r="A138" s="301" t="s">
        <v>474</v>
      </c>
      <c r="B138" s="730"/>
      <c r="C138" s="731"/>
      <c r="D138" s="730"/>
      <c r="E138" s="731"/>
      <c r="F138" s="302"/>
      <c r="G138" s="302"/>
      <c r="H138" s="302"/>
      <c r="I138" s="302"/>
      <c r="J138" s="302"/>
      <c r="K138" s="274"/>
    </row>
    <row r="139" spans="1:11" ht="12.75" customHeight="1">
      <c r="A139" s="301" t="s">
        <v>475</v>
      </c>
      <c r="B139" s="852">
        <f>+B140+B141+B142</f>
        <v>0</v>
      </c>
      <c r="C139" s="853"/>
      <c r="D139" s="852">
        <f>+D140+D141+D142</f>
        <v>0</v>
      </c>
      <c r="E139" s="853"/>
      <c r="F139" s="300">
        <f t="shared" ref="F139:K139" si="9">SUM(F140:F142)</f>
        <v>0</v>
      </c>
      <c r="G139" s="300">
        <f t="shared" si="9"/>
        <v>0</v>
      </c>
      <c r="H139" s="300">
        <f t="shared" si="9"/>
        <v>0</v>
      </c>
      <c r="I139" s="300">
        <f t="shared" si="9"/>
        <v>0</v>
      </c>
      <c r="J139" s="300">
        <f t="shared" si="9"/>
        <v>0</v>
      </c>
      <c r="K139" s="310">
        <f t="shared" si="9"/>
        <v>0</v>
      </c>
    </row>
    <row r="140" spans="1:11" ht="12.75" customHeight="1">
      <c r="A140" s="301" t="s">
        <v>476</v>
      </c>
      <c r="B140" s="730"/>
      <c r="C140" s="731"/>
      <c r="D140" s="730"/>
      <c r="E140" s="731"/>
      <c r="F140" s="302"/>
      <c r="G140" s="302"/>
      <c r="H140" s="302"/>
      <c r="I140" s="302"/>
      <c r="J140" s="302"/>
      <c r="K140" s="274"/>
    </row>
    <row r="141" spans="1:11" ht="12.75" customHeight="1">
      <c r="A141" s="301" t="s">
        <v>473</v>
      </c>
      <c r="B141" s="730"/>
      <c r="C141" s="731"/>
      <c r="D141" s="730"/>
      <c r="E141" s="731"/>
      <c r="F141" s="302"/>
      <c r="G141" s="302"/>
      <c r="H141" s="302"/>
      <c r="I141" s="302"/>
      <c r="J141" s="302"/>
      <c r="K141" s="274"/>
    </row>
    <row r="142" spans="1:11" ht="12.75" customHeight="1">
      <c r="A142" s="301" t="s">
        <v>474</v>
      </c>
      <c r="B142" s="730"/>
      <c r="C142" s="731"/>
      <c r="D142" s="730"/>
      <c r="E142" s="731"/>
      <c r="F142" s="302"/>
      <c r="G142" s="302"/>
      <c r="H142" s="302"/>
      <c r="I142" s="302"/>
      <c r="J142" s="302"/>
      <c r="K142" s="274"/>
    </row>
    <row r="143" spans="1:11" ht="12.75" customHeight="1">
      <c r="A143" s="301" t="s">
        <v>477</v>
      </c>
      <c r="B143" s="852">
        <f>+B144+B145</f>
        <v>0</v>
      </c>
      <c r="C143" s="853"/>
      <c r="D143" s="852">
        <f>+D144+D145</f>
        <v>0</v>
      </c>
      <c r="E143" s="853"/>
      <c r="F143" s="300">
        <f t="shared" ref="F143:K143" si="10">+F144+F145</f>
        <v>0</v>
      </c>
      <c r="G143" s="300">
        <f t="shared" si="10"/>
        <v>0</v>
      </c>
      <c r="H143" s="300">
        <f t="shared" si="10"/>
        <v>0</v>
      </c>
      <c r="I143" s="300">
        <f t="shared" si="10"/>
        <v>0</v>
      </c>
      <c r="J143" s="300">
        <f t="shared" si="10"/>
        <v>0</v>
      </c>
      <c r="K143" s="310">
        <f t="shared" si="10"/>
        <v>0</v>
      </c>
    </row>
    <row r="144" spans="1:11" ht="12.75" customHeight="1">
      <c r="A144" s="301" t="s">
        <v>460</v>
      </c>
      <c r="B144" s="730"/>
      <c r="C144" s="731"/>
      <c r="D144" s="730"/>
      <c r="E144" s="731"/>
      <c r="F144" s="302"/>
      <c r="G144" s="303"/>
      <c r="H144" s="303"/>
      <c r="I144" s="303"/>
      <c r="J144" s="303"/>
      <c r="K144" s="311"/>
    </row>
    <row r="145" spans="1:11" ht="12.75" customHeight="1">
      <c r="A145" s="304" t="s">
        <v>478</v>
      </c>
      <c r="B145" s="719"/>
      <c r="C145" s="720"/>
      <c r="D145" s="719"/>
      <c r="E145" s="720"/>
      <c r="F145" s="305"/>
      <c r="G145" s="235"/>
      <c r="H145" s="235"/>
      <c r="I145" s="235"/>
      <c r="J145" s="235"/>
      <c r="K145" s="312"/>
    </row>
    <row r="146" spans="1:11" ht="12.75" customHeight="1">
      <c r="A146" s="306" t="s">
        <v>479</v>
      </c>
      <c r="B146" s="846">
        <f>B131+B134</f>
        <v>0</v>
      </c>
      <c r="C146" s="846"/>
      <c r="D146" s="846">
        <f>D131+D134</f>
        <v>0</v>
      </c>
      <c r="E146" s="846"/>
      <c r="F146" s="296">
        <f t="shared" ref="F146:K146" si="11">+F131+F134</f>
        <v>0</v>
      </c>
      <c r="G146" s="296">
        <f t="shared" si="11"/>
        <v>0</v>
      </c>
      <c r="H146" s="296">
        <f t="shared" si="11"/>
        <v>0</v>
      </c>
      <c r="I146" s="296">
        <f t="shared" si="11"/>
        <v>0</v>
      </c>
      <c r="J146" s="296">
        <f t="shared" si="11"/>
        <v>0</v>
      </c>
      <c r="K146" s="296">
        <f t="shared" si="11"/>
        <v>0</v>
      </c>
    </row>
    <row r="147" spans="1:11" ht="6" customHeight="1">
      <c r="A147" s="307"/>
      <c r="B147" s="258"/>
      <c r="C147" s="258"/>
      <c r="D147" s="258"/>
      <c r="E147" s="258"/>
      <c r="F147" s="299"/>
      <c r="G147" s="299"/>
      <c r="H147" s="299"/>
      <c r="I147" s="299"/>
      <c r="J147" s="299"/>
      <c r="K147" s="299"/>
    </row>
    <row r="148" spans="1:11" ht="12.75" customHeight="1">
      <c r="A148" s="306" t="s">
        <v>480</v>
      </c>
      <c r="B148" s="846">
        <f>B133</f>
        <v>0</v>
      </c>
      <c r="C148" s="846"/>
      <c r="D148" s="846">
        <f>D133</f>
        <v>0</v>
      </c>
      <c r="E148" s="846"/>
      <c r="F148" s="296">
        <f t="shared" ref="F148:K148" si="12">+F133</f>
        <v>0</v>
      </c>
      <c r="G148" s="296">
        <f t="shared" si="12"/>
        <v>0</v>
      </c>
      <c r="H148" s="296">
        <f t="shared" si="12"/>
        <v>0</v>
      </c>
      <c r="I148" s="296">
        <f t="shared" si="12"/>
        <v>0</v>
      </c>
      <c r="J148" s="296">
        <f t="shared" si="12"/>
        <v>0</v>
      </c>
      <c r="K148" s="296">
        <f t="shared" si="12"/>
        <v>0</v>
      </c>
    </row>
    <row r="149" spans="1:11" ht="6" customHeight="1">
      <c r="A149" s="307"/>
      <c r="B149" s="258"/>
      <c r="C149" s="258"/>
      <c r="D149" s="258"/>
      <c r="E149" s="258"/>
      <c r="F149" s="299"/>
      <c r="G149" s="299"/>
      <c r="H149" s="299"/>
      <c r="I149" s="299"/>
      <c r="J149" s="299"/>
      <c r="K149" s="299"/>
    </row>
    <row r="150" spans="1:11" ht="12.75" customHeight="1">
      <c r="A150" s="306" t="s">
        <v>481</v>
      </c>
      <c r="B150" s="846" t="s">
        <v>436</v>
      </c>
      <c r="C150" s="846"/>
      <c r="D150" s="846"/>
      <c r="E150" s="846"/>
      <c r="F150" s="846"/>
      <c r="G150" s="846"/>
      <c r="H150" s="846"/>
      <c r="I150" s="846"/>
      <c r="J150" s="846"/>
      <c r="K150" s="846"/>
    </row>
    <row r="151" spans="1:11" ht="12.75" customHeight="1">
      <c r="A151" s="307" t="s">
        <v>482</v>
      </c>
      <c r="B151" s="847"/>
      <c r="C151" s="848"/>
      <c r="D151" s="848"/>
      <c r="E151" s="848"/>
      <c r="F151" s="848"/>
      <c r="G151" s="848"/>
      <c r="H151" s="848"/>
      <c r="I151" s="848"/>
      <c r="J151" s="848"/>
      <c r="K151" s="849"/>
    </row>
    <row r="152" spans="1:11" ht="12.75" customHeight="1">
      <c r="A152" s="308" t="s">
        <v>483</v>
      </c>
      <c r="B152" s="719"/>
      <c r="C152" s="850"/>
      <c r="D152" s="850"/>
      <c r="E152" s="850"/>
      <c r="F152" s="850"/>
      <c r="G152" s="850"/>
      <c r="H152" s="850"/>
      <c r="I152" s="850"/>
      <c r="J152" s="850"/>
      <c r="K152" s="720"/>
    </row>
    <row r="153" spans="1:11" ht="19.149999999999999" customHeight="1">
      <c r="A153" s="851" t="s">
        <v>165</v>
      </c>
      <c r="B153" s="851"/>
      <c r="C153" s="851"/>
      <c r="D153" s="851"/>
      <c r="E153" s="851"/>
      <c r="F153" s="851"/>
      <c r="G153" s="851"/>
      <c r="H153" s="851"/>
      <c r="I153" s="851"/>
      <c r="J153" s="851"/>
      <c r="K153" s="851"/>
    </row>
    <row r="154" spans="1:11" s="255" customFormat="1" ht="11.25" customHeight="1">
      <c r="A154" s="638"/>
      <c r="B154" s="638"/>
      <c r="C154" s="638"/>
      <c r="D154" s="638"/>
      <c r="E154" s="638"/>
      <c r="F154" s="638"/>
      <c r="G154" s="638"/>
      <c r="H154" s="638"/>
      <c r="I154" s="638"/>
      <c r="J154" s="638"/>
      <c r="K154" s="638"/>
    </row>
    <row r="155" spans="1:11" ht="11.25" customHeight="1">
      <c r="A155" s="805"/>
      <c r="B155" s="805"/>
      <c r="C155" s="805"/>
      <c r="D155" s="805"/>
      <c r="E155" s="805"/>
      <c r="F155" s="805"/>
      <c r="G155" s="805"/>
      <c r="H155" s="805"/>
      <c r="I155" s="805"/>
      <c r="J155" s="805"/>
      <c r="K155" s="638"/>
    </row>
  </sheetData>
  <sheetProtection password="C236" formatCells="0" formatColumns="0" formatRows="0" insertColumns="0" insertRows="0" insertHyperlinks="0" deleteColumns="0" deleteRows="0" sort="0" autoFilter="0" pivotTables="0"/>
  <mergeCells count="395">
    <mergeCell ref="H10:K10"/>
    <mergeCell ref="A3:F3"/>
    <mergeCell ref="A4:F4"/>
    <mergeCell ref="A5:F5"/>
    <mergeCell ref="A6:F6"/>
    <mergeCell ref="A7:F7"/>
    <mergeCell ref="B14:E14"/>
    <mergeCell ref="F14:G14"/>
    <mergeCell ref="H14:I14"/>
    <mergeCell ref="J14:K14"/>
    <mergeCell ref="B15:E15"/>
    <mergeCell ref="F15:G15"/>
    <mergeCell ref="H15:I15"/>
    <mergeCell ref="J15:K15"/>
    <mergeCell ref="H11:I11"/>
    <mergeCell ref="J11:K11"/>
    <mergeCell ref="H12:I12"/>
    <mergeCell ref="J12:K12"/>
    <mergeCell ref="B13:E13"/>
    <mergeCell ref="F13:G13"/>
    <mergeCell ref="H13:I13"/>
    <mergeCell ref="J13:K13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46:E46"/>
    <mergeCell ref="F46:G46"/>
    <mergeCell ref="H46:I46"/>
    <mergeCell ref="J46:K46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71:K71"/>
    <mergeCell ref="B63:C63"/>
    <mergeCell ref="D63:E63"/>
    <mergeCell ref="B64:C64"/>
    <mergeCell ref="D64:E64"/>
    <mergeCell ref="B65:C65"/>
    <mergeCell ref="D65:E65"/>
    <mergeCell ref="B66:C66"/>
    <mergeCell ref="D66:E66"/>
    <mergeCell ref="B68:C68"/>
    <mergeCell ref="D68:E68"/>
    <mergeCell ref="B70:K70"/>
    <mergeCell ref="B87:G87"/>
    <mergeCell ref="H87:K87"/>
    <mergeCell ref="B73:K73"/>
    <mergeCell ref="B74:K74"/>
    <mergeCell ref="B79:K79"/>
    <mergeCell ref="B80:K80"/>
    <mergeCell ref="B81:K81"/>
    <mergeCell ref="B82:K82"/>
    <mergeCell ref="B84:K84"/>
    <mergeCell ref="B85:G85"/>
    <mergeCell ref="H85:K85"/>
    <mergeCell ref="B86:G86"/>
    <mergeCell ref="H86:K86"/>
    <mergeCell ref="H93:I93"/>
    <mergeCell ref="J93:K93"/>
    <mergeCell ref="B94:E94"/>
    <mergeCell ref="F94:G94"/>
    <mergeCell ref="H94:I94"/>
    <mergeCell ref="J94:K94"/>
    <mergeCell ref="B88:G88"/>
    <mergeCell ref="H88:K88"/>
    <mergeCell ref="A90:K90"/>
    <mergeCell ref="H91:K91"/>
    <mergeCell ref="H92:I92"/>
    <mergeCell ref="J92:K92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31:C131"/>
    <mergeCell ref="D131:E131"/>
    <mergeCell ref="B132:C132"/>
    <mergeCell ref="D132:E132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H128:I128"/>
    <mergeCell ref="J128:K128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B142:C142"/>
    <mergeCell ref="D142:E142"/>
    <mergeCell ref="B143:C143"/>
    <mergeCell ref="D143:E143"/>
    <mergeCell ref="B144:C144"/>
    <mergeCell ref="D144:E144"/>
    <mergeCell ref="B139:C139"/>
    <mergeCell ref="D139:E139"/>
    <mergeCell ref="B140:C140"/>
    <mergeCell ref="D140:E140"/>
    <mergeCell ref="B141:C141"/>
    <mergeCell ref="D141:E141"/>
    <mergeCell ref="B150:K150"/>
    <mergeCell ref="B151:K151"/>
    <mergeCell ref="B152:K152"/>
    <mergeCell ref="A153:K153"/>
    <mergeCell ref="A155:J155"/>
    <mergeCell ref="B145:C145"/>
    <mergeCell ref="D145:E145"/>
    <mergeCell ref="B146:C146"/>
    <mergeCell ref="D146:E146"/>
    <mergeCell ref="B148:C148"/>
    <mergeCell ref="D148:E148"/>
    <mergeCell ref="A128:A130"/>
    <mergeCell ref="B10:E12"/>
    <mergeCell ref="F10:G12"/>
    <mergeCell ref="B48:C50"/>
    <mergeCell ref="D48:E50"/>
    <mergeCell ref="B76:K78"/>
    <mergeCell ref="F91:G93"/>
    <mergeCell ref="B91:E93"/>
    <mergeCell ref="B128:C130"/>
    <mergeCell ref="D128:E130"/>
    <mergeCell ref="A10:A12"/>
    <mergeCell ref="A48:A50"/>
    <mergeCell ref="A76:A78"/>
    <mergeCell ref="A84:A85"/>
    <mergeCell ref="A91:A93"/>
    <mergeCell ref="F128:G128"/>
    <mergeCell ref="H124:I124"/>
    <mergeCell ref="J124:K124"/>
    <mergeCell ref="B121:E121"/>
    <mergeCell ref="F121:G121"/>
    <mergeCell ref="H121:I121"/>
    <mergeCell ref="J121:K121"/>
    <mergeCell ref="B122:E122"/>
    <mergeCell ref="F122:G122"/>
  </mergeCells>
  <printOptions horizontalCentered="1"/>
  <pageMargins left="0.2" right="0.2" top="1.18" bottom="0.39" header="0" footer="0.2"/>
  <pageSetup paperSize="9" scale="80" orientation="landscape"/>
  <headerFooter alignWithMargins="0"/>
  <rowBreaks count="2" manualBreakCount="2">
    <brk id="47" man="1"/>
    <brk id="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2"/>
  <sheetViews>
    <sheetView showGridLines="0" zoomScale="130" workbookViewId="0" xr3:uid="{78B4E459-6924-5F8B-B7BA-2DD04133E49E}">
      <selection activeCell="B11" sqref="B11"/>
    </sheetView>
  </sheetViews>
  <sheetFormatPr defaultRowHeight="11.25" customHeight="1"/>
  <cols>
    <col min="1" max="1" width="59.5703125" style="257" customWidth="1"/>
    <col min="2" max="7" width="12.7109375" style="257" customWidth="1"/>
    <col min="8" max="8" width="9.140625" style="257" customWidth="1"/>
  </cols>
  <sheetData>
    <row r="1" spans="1:7" ht="15.75" customHeight="1">
      <c r="A1" s="682" t="s">
        <v>484</v>
      </c>
      <c r="B1" s="638"/>
      <c r="C1" s="638"/>
      <c r="D1" s="638"/>
      <c r="E1" s="638"/>
      <c r="F1" s="638"/>
      <c r="G1" s="638"/>
    </row>
    <row r="2" spans="1:7" ht="12.75" customHeight="1">
      <c r="A2" s="638"/>
      <c r="B2" s="638"/>
      <c r="C2" s="638"/>
      <c r="D2" s="638"/>
      <c r="E2" s="638"/>
      <c r="F2" s="638"/>
      <c r="G2" s="638"/>
    </row>
    <row r="3" spans="1:7" ht="12.75" customHeight="1">
      <c r="A3" s="791" t="s">
        <v>0</v>
      </c>
      <c r="B3" s="791"/>
      <c r="C3" s="791"/>
      <c r="D3" s="791"/>
      <c r="E3" s="791"/>
      <c r="F3" s="791"/>
      <c r="G3" s="791"/>
    </row>
    <row r="4" spans="1:7" ht="12.75" customHeight="1">
      <c r="A4" s="791" t="s">
        <v>2</v>
      </c>
      <c r="B4" s="791"/>
      <c r="C4" s="791"/>
      <c r="D4" s="791"/>
      <c r="E4" s="791"/>
      <c r="F4" s="791"/>
      <c r="G4" s="791"/>
    </row>
    <row r="5" spans="1:7" ht="12.75" customHeight="1">
      <c r="A5" s="793" t="s">
        <v>485</v>
      </c>
      <c r="B5" s="793"/>
      <c r="C5" s="793"/>
      <c r="D5" s="793"/>
      <c r="E5" s="793"/>
      <c r="F5" s="793"/>
      <c r="G5" s="793"/>
    </row>
    <row r="6" spans="1:7" ht="12.75" customHeight="1">
      <c r="A6" s="791" t="s">
        <v>40</v>
      </c>
      <c r="B6" s="791"/>
      <c r="C6" s="791"/>
      <c r="D6" s="791"/>
      <c r="E6" s="791"/>
      <c r="F6" s="791"/>
      <c r="G6" s="791"/>
    </row>
    <row r="7" spans="1:7" ht="12.75" customHeight="1">
      <c r="A7" s="791" t="str">
        <f>+'Informações Iniciais'!A5:B5</f>
        <v>&lt;SELECIONE O PERÍODO CLICANDO NA SETA AO LADO&gt;</v>
      </c>
      <c r="B7" s="791"/>
      <c r="C7" s="791"/>
      <c r="D7" s="791"/>
      <c r="E7" s="791"/>
      <c r="F7" s="791"/>
      <c r="G7" s="791"/>
    </row>
    <row r="8" spans="1:7" ht="12.75" customHeight="1">
      <c r="A8" s="258"/>
      <c r="B8" s="258"/>
      <c r="C8" s="258"/>
      <c r="D8" s="258"/>
      <c r="E8" s="258"/>
      <c r="F8" s="258"/>
      <c r="G8" s="258"/>
    </row>
    <row r="9" spans="1:7" ht="12.75" customHeight="1">
      <c r="A9" s="638" t="s">
        <v>486</v>
      </c>
      <c r="B9" s="638"/>
      <c r="C9" s="638"/>
      <c r="D9" s="259"/>
      <c r="E9" s="638"/>
      <c r="F9" s="638"/>
      <c r="G9" s="245" t="s">
        <v>42</v>
      </c>
    </row>
    <row r="10" spans="1:7" ht="12.75" customHeight="1">
      <c r="A10" s="260"/>
      <c r="B10" s="619"/>
      <c r="C10" s="621"/>
      <c r="D10" s="933" t="s">
        <v>47</v>
      </c>
      <c r="E10" s="933"/>
      <c r="F10" s="621"/>
      <c r="G10" s="620"/>
    </row>
    <row r="11" spans="1:7" ht="12.75" customHeight="1">
      <c r="A11" s="595" t="s">
        <v>487</v>
      </c>
      <c r="B11" s="925" t="s">
        <v>488</v>
      </c>
      <c r="C11" s="926"/>
      <c r="D11" s="927" t="s">
        <v>489</v>
      </c>
      <c r="E11" s="928"/>
      <c r="F11" s="929" t="s">
        <v>490</v>
      </c>
      <c r="G11" s="928"/>
    </row>
    <row r="12" spans="1:7" ht="12.75" customHeight="1">
      <c r="A12" s="261"/>
      <c r="B12" s="919" t="s">
        <v>51</v>
      </c>
      <c r="C12" s="921"/>
      <c r="D12" s="930" t="s">
        <v>52</v>
      </c>
      <c r="E12" s="931"/>
      <c r="F12" s="932" t="s">
        <v>54</v>
      </c>
      <c r="G12" s="931"/>
    </row>
    <row r="13" spans="1:7" ht="12.75" customHeight="1">
      <c r="A13" s="638" t="s">
        <v>491</v>
      </c>
      <c r="B13" s="730"/>
      <c r="C13" s="731"/>
      <c r="D13" s="730"/>
      <c r="E13" s="731"/>
      <c r="F13" s="730"/>
      <c r="G13" s="731"/>
    </row>
    <row r="14" spans="1:7" ht="12.75" customHeight="1">
      <c r="A14" s="638" t="s">
        <v>381</v>
      </c>
      <c r="B14" s="852">
        <f>+B15+B18</f>
        <v>0</v>
      </c>
      <c r="C14" s="853"/>
      <c r="D14" s="852">
        <f>+D15+D18</f>
        <v>0</v>
      </c>
      <c r="E14" s="853"/>
      <c r="F14" s="852">
        <f>+F15+F18</f>
        <v>0</v>
      </c>
      <c r="G14" s="853"/>
    </row>
    <row r="15" spans="1:7" ht="12.75" customHeight="1">
      <c r="A15" s="326" t="s">
        <v>492</v>
      </c>
      <c r="B15" s="852">
        <f>IF(ABS(B17)&gt;B16,0,B16-ABS(B17))</f>
        <v>0</v>
      </c>
      <c r="C15" s="853"/>
      <c r="D15" s="852">
        <f>IF(ABS(D17)&gt;D16,0,D16-ABS(D17))</f>
        <v>0</v>
      </c>
      <c r="E15" s="853"/>
      <c r="F15" s="852">
        <f>IF(ABS(F17)&gt;F16,0,F16-ABS(F17))</f>
        <v>0</v>
      </c>
      <c r="G15" s="853"/>
    </row>
    <row r="16" spans="1:7" ht="12.75" customHeight="1">
      <c r="A16" s="326" t="s">
        <v>493</v>
      </c>
      <c r="B16" s="730"/>
      <c r="C16" s="731"/>
      <c r="D16" s="730"/>
      <c r="E16" s="731"/>
      <c r="F16" s="730"/>
      <c r="G16" s="731"/>
    </row>
    <row r="17" spans="1:9" ht="12.75" customHeight="1">
      <c r="A17" s="326" t="s">
        <v>494</v>
      </c>
      <c r="B17" s="730"/>
      <c r="C17" s="731"/>
      <c r="D17" s="730"/>
      <c r="E17" s="731"/>
      <c r="F17" s="730"/>
      <c r="G17" s="731"/>
      <c r="H17" s="638"/>
      <c r="I17" s="217"/>
    </row>
    <row r="18" spans="1:9" ht="12.75" customHeight="1">
      <c r="A18" s="326" t="s">
        <v>495</v>
      </c>
      <c r="B18" s="730"/>
      <c r="C18" s="731"/>
      <c r="D18" s="730"/>
      <c r="E18" s="731"/>
      <c r="F18" s="730"/>
      <c r="G18" s="731"/>
      <c r="H18" s="638"/>
      <c r="I18" s="217"/>
    </row>
    <row r="19" spans="1:9" ht="12.75" customHeight="1">
      <c r="A19" s="638" t="s">
        <v>496</v>
      </c>
      <c r="B19" s="852">
        <f>IF(ABS(B14)&gt;B13,0,B13-ABS(B14))</f>
        <v>0</v>
      </c>
      <c r="C19" s="853"/>
      <c r="D19" s="852">
        <f>IF(ABS(D14)&gt;D13,0,D13-ABS(D14))</f>
        <v>0</v>
      </c>
      <c r="E19" s="853"/>
      <c r="F19" s="852">
        <f>IF(ABS(F14)&gt;F13,0,F13-ABS(F14))</f>
        <v>0</v>
      </c>
      <c r="G19" s="853"/>
      <c r="H19" s="638"/>
      <c r="I19" s="217"/>
    </row>
    <row r="20" spans="1:9" ht="12.75" customHeight="1">
      <c r="A20" s="638" t="s">
        <v>497</v>
      </c>
      <c r="B20" s="730"/>
      <c r="C20" s="731"/>
      <c r="D20" s="730"/>
      <c r="E20" s="731"/>
      <c r="F20" s="730"/>
      <c r="G20" s="731"/>
      <c r="H20" s="638"/>
      <c r="I20" s="217"/>
    </row>
    <row r="21" spans="1:9" ht="12.75" customHeight="1">
      <c r="A21" s="638" t="s">
        <v>498</v>
      </c>
      <c r="B21" s="730"/>
      <c r="C21" s="731"/>
      <c r="D21" s="730"/>
      <c r="E21" s="731"/>
      <c r="F21" s="730"/>
      <c r="G21" s="731"/>
      <c r="H21" s="638"/>
      <c r="I21" s="217"/>
    </row>
    <row r="22" spans="1:9" ht="12.75" customHeight="1">
      <c r="A22" s="340" t="s">
        <v>499</v>
      </c>
      <c r="B22" s="766">
        <f>B19+B20-B21</f>
        <v>0</v>
      </c>
      <c r="C22" s="767"/>
      <c r="D22" s="766">
        <f>D19+D20-D21</f>
        <v>0</v>
      </c>
      <c r="E22" s="767"/>
      <c r="F22" s="766">
        <f>F19+F20-F21</f>
        <v>0</v>
      </c>
      <c r="G22" s="767"/>
      <c r="H22" s="638"/>
      <c r="I22" s="217"/>
    </row>
    <row r="23" spans="1:9" ht="12.75" customHeight="1">
      <c r="A23" s="638"/>
      <c r="B23" s="922">
        <f>IF(B17&lt;0,SUM(B15:C18),+B15+B18-B17)</f>
        <v>0</v>
      </c>
      <c r="C23" s="922"/>
      <c r="D23" s="922">
        <f>IF(D17&lt;0,SUM(C15:D18),+D15+D18-D17)</f>
        <v>0</v>
      </c>
      <c r="E23" s="922"/>
      <c r="F23" s="922">
        <f>IF(F17&lt;0,SUM(C15:F18),+F15+F18-F17)</f>
        <v>0</v>
      </c>
      <c r="G23" s="922"/>
      <c r="H23" s="638"/>
      <c r="I23" s="217"/>
    </row>
    <row r="24" spans="1:9" ht="12.75" customHeight="1">
      <c r="A24" s="795" t="s">
        <v>500</v>
      </c>
      <c r="B24" s="617"/>
      <c r="C24" s="622"/>
      <c r="D24" s="923" t="s">
        <v>442</v>
      </c>
      <c r="E24" s="923"/>
      <c r="F24" s="622"/>
      <c r="G24" s="618"/>
      <c r="H24" s="638"/>
      <c r="I24" s="217"/>
    </row>
    <row r="25" spans="1:9" ht="12.75" customHeight="1">
      <c r="A25" s="796"/>
      <c r="B25" s="652"/>
      <c r="C25" s="262" t="s">
        <v>48</v>
      </c>
      <c r="D25" s="653"/>
      <c r="E25" s="652"/>
      <c r="F25" s="262" t="s">
        <v>50</v>
      </c>
      <c r="G25" s="653"/>
      <c r="H25" s="638"/>
      <c r="I25" s="217"/>
    </row>
    <row r="26" spans="1:9" ht="12.75" customHeight="1">
      <c r="A26" s="797"/>
      <c r="B26" s="263"/>
      <c r="C26" s="657" t="s">
        <v>501</v>
      </c>
      <c r="D26" s="636"/>
      <c r="E26" s="263"/>
      <c r="F26" s="657" t="s">
        <v>502</v>
      </c>
      <c r="G26" s="636"/>
      <c r="H26" s="638"/>
      <c r="I26" s="217"/>
    </row>
    <row r="27" spans="1:9" ht="12.75" customHeight="1">
      <c r="A27" s="254" t="s">
        <v>433</v>
      </c>
      <c r="B27" s="766">
        <f>F22-D22</f>
        <v>0</v>
      </c>
      <c r="C27" s="924"/>
      <c r="D27" s="767"/>
      <c r="E27" s="766">
        <f>F22-B22</f>
        <v>0</v>
      </c>
      <c r="F27" s="924"/>
      <c r="G27" s="767"/>
      <c r="H27" s="638"/>
      <c r="I27" s="217"/>
    </row>
    <row r="28" spans="1:9" ht="12.75" customHeight="1">
      <c r="A28" s="638"/>
      <c r="B28" s="638"/>
      <c r="C28" s="638"/>
      <c r="D28" s="638"/>
      <c r="E28" s="638"/>
      <c r="F28" s="638"/>
      <c r="G28" s="264"/>
      <c r="H28" s="638"/>
      <c r="I28" s="217"/>
    </row>
    <row r="29" spans="1:9" ht="12.75" customHeight="1">
      <c r="A29" s="914" t="s">
        <v>503</v>
      </c>
      <c r="B29" s="914"/>
      <c r="C29" s="914"/>
      <c r="D29" s="914"/>
      <c r="E29" s="916" t="s">
        <v>504</v>
      </c>
      <c r="F29" s="917"/>
      <c r="G29" s="918"/>
      <c r="H29" s="638"/>
      <c r="I29" s="217"/>
    </row>
    <row r="30" spans="1:9" ht="12.75" customHeight="1">
      <c r="A30" s="915"/>
      <c r="B30" s="915"/>
      <c r="C30" s="915"/>
      <c r="D30" s="915"/>
      <c r="E30" s="919"/>
      <c r="F30" s="920"/>
      <c r="G30" s="921"/>
      <c r="H30" s="638"/>
      <c r="I30" s="217"/>
    </row>
    <row r="31" spans="1:9" ht="12.75" customHeight="1">
      <c r="A31" s="254" t="s">
        <v>505</v>
      </c>
      <c r="B31" s="340"/>
      <c r="C31" s="340"/>
      <c r="D31" s="340"/>
      <c r="E31" s="910"/>
      <c r="F31" s="911"/>
      <c r="G31" s="912"/>
      <c r="H31" s="638"/>
      <c r="I31" s="217"/>
    </row>
    <row r="32" spans="1:9" ht="12.75" customHeight="1">
      <c r="A32" s="913" t="s">
        <v>165</v>
      </c>
      <c r="B32" s="913"/>
      <c r="C32" s="913"/>
      <c r="D32" s="913"/>
      <c r="E32" s="913"/>
      <c r="F32" s="913"/>
      <c r="G32" s="913"/>
      <c r="H32" s="265"/>
      <c r="I32" s="265"/>
    </row>
  </sheetData>
  <sheetProtection password="C236" formatCells="0" formatColumns="0" formatRows="0" insertColumns="0" insertRows="0" insertHyperlinks="0" deleteColumns="0" deleteRows="0" sort="0" autoFilter="0" pivotTables="0"/>
  <mergeCells count="53"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24:E24"/>
    <mergeCell ref="B27:D27"/>
    <mergeCell ref="E27:G27"/>
    <mergeCell ref="E31:G31"/>
    <mergeCell ref="A32:G32"/>
    <mergeCell ref="A24:A26"/>
    <mergeCell ref="A29:D30"/>
    <mergeCell ref="E29:G30"/>
  </mergeCells>
  <printOptions horizontalCentered="1"/>
  <pageMargins left="0.39" right="0.2" top="0.59" bottom="0.39" header="0.12" footer="0.12"/>
  <pageSetup paperSize="9" scale="8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68"/>
  <sheetViews>
    <sheetView showGridLines="0" zoomScale="115" workbookViewId="0" xr3:uid="{9B253EF2-77E0-53E3-AE26-4D66ECD923F3}">
      <selection activeCell="B14" sqref="B14"/>
    </sheetView>
  </sheetViews>
  <sheetFormatPr defaultColWidth="16.7109375" defaultRowHeight="11.25" customHeight="1"/>
  <cols>
    <col min="1" max="1" width="55" style="248" customWidth="1"/>
    <col min="2" max="6" width="14.28515625" style="436" customWidth="1"/>
    <col min="7" max="8" width="13.5703125" style="436" customWidth="1"/>
    <col min="9" max="254" width="7.85546875" style="248" customWidth="1"/>
    <col min="255" max="255" width="55" style="248" customWidth="1"/>
    <col min="256" max="256" width="16.7109375" style="248"/>
  </cols>
  <sheetData>
    <row r="1" spans="1:157" ht="11.25" customHeight="1">
      <c r="A1" s="640" t="s">
        <v>506</v>
      </c>
      <c r="B1" s="637"/>
      <c r="C1" s="637"/>
      <c r="D1" s="637"/>
      <c r="E1" s="637"/>
      <c r="F1" s="637"/>
      <c r="G1" s="637"/>
      <c r="H1" s="637"/>
    </row>
    <row r="2" spans="1:157" ht="11.25" customHeight="1">
      <c r="A2" s="326"/>
      <c r="B2" s="437"/>
      <c r="C2" s="437"/>
      <c r="D2" s="437"/>
      <c r="E2" s="637"/>
      <c r="F2" s="637"/>
      <c r="G2" s="637"/>
      <c r="H2" s="637"/>
    </row>
    <row r="3" spans="1:157" ht="13.15" customHeight="1">
      <c r="A3" s="791" t="s">
        <v>0</v>
      </c>
      <c r="B3" s="791"/>
      <c r="C3" s="791"/>
      <c r="D3" s="791"/>
      <c r="E3" s="637"/>
      <c r="F3" s="637"/>
      <c r="G3" s="637"/>
      <c r="H3" s="637"/>
    </row>
    <row r="4" spans="1:157" ht="13.15" customHeight="1">
      <c r="A4" s="791" t="s">
        <v>2</v>
      </c>
      <c r="B4" s="791"/>
      <c r="C4" s="791"/>
      <c r="D4" s="791"/>
      <c r="E4" s="637"/>
      <c r="F4" s="637"/>
      <c r="G4" s="637"/>
      <c r="H4" s="637"/>
    </row>
    <row r="5" spans="1:157" ht="13.15" customHeight="1">
      <c r="A5" s="793" t="s">
        <v>507</v>
      </c>
      <c r="B5" s="793"/>
      <c r="C5" s="793"/>
      <c r="D5" s="793"/>
      <c r="E5" s="637"/>
      <c r="F5" s="637"/>
      <c r="G5" s="637"/>
      <c r="H5" s="637"/>
    </row>
    <row r="6" spans="1:157" ht="13.15" customHeight="1">
      <c r="A6" s="791" t="s">
        <v>40</v>
      </c>
      <c r="B6" s="791"/>
      <c r="C6" s="791"/>
      <c r="D6" s="791"/>
      <c r="E6" s="637"/>
      <c r="F6" s="637"/>
      <c r="G6" s="637"/>
      <c r="H6" s="637"/>
    </row>
    <row r="7" spans="1:157" ht="13.15" customHeight="1">
      <c r="A7" s="791" t="str">
        <f>+'Informações Iniciais'!A5:B5</f>
        <v>&lt;SELECIONE O PERÍODO CLICANDO NA SETA AO LADO&gt;</v>
      </c>
      <c r="B7" s="791"/>
      <c r="C7" s="791"/>
      <c r="D7" s="791"/>
      <c r="E7" s="637"/>
      <c r="F7" s="637"/>
      <c r="G7" s="637"/>
      <c r="H7" s="637"/>
    </row>
    <row r="8" spans="1:157" ht="11.25" customHeight="1">
      <c r="A8" s="638"/>
      <c r="B8" s="411"/>
      <c r="C8" s="411"/>
      <c r="D8" s="411"/>
      <c r="E8" s="637"/>
      <c r="F8" s="637"/>
      <c r="G8" s="637"/>
      <c r="H8" s="637"/>
    </row>
    <row r="9" spans="1:157" ht="11.25" customHeight="1">
      <c r="A9" s="633" t="s">
        <v>508</v>
      </c>
      <c r="B9" s="438"/>
      <c r="C9" s="438"/>
      <c r="D9" s="438"/>
      <c r="E9" s="438"/>
      <c r="F9" s="438"/>
      <c r="G9" s="438"/>
      <c r="H9" s="425" t="s">
        <v>509</v>
      </c>
    </row>
    <row r="10" spans="1:157" ht="11.25" customHeight="1">
      <c r="A10" s="260"/>
      <c r="B10" s="803" t="s">
        <v>45</v>
      </c>
      <c r="C10" s="713"/>
      <c r="D10" s="844" t="s">
        <v>46</v>
      </c>
      <c r="E10" s="888"/>
      <c r="F10" s="888"/>
      <c r="G10" s="888"/>
      <c r="H10" s="722"/>
    </row>
    <row r="11" spans="1:157" ht="11.25" customHeight="1">
      <c r="A11" s="595" t="s">
        <v>510</v>
      </c>
      <c r="B11" s="825"/>
      <c r="C11" s="714"/>
      <c r="D11" s="803" t="s">
        <v>391</v>
      </c>
      <c r="E11" s="713"/>
      <c r="F11" s="804" t="s">
        <v>391</v>
      </c>
      <c r="G11" s="804"/>
      <c r="H11" s="818"/>
      <c r="I11" s="326"/>
    </row>
    <row r="12" spans="1:157" ht="11.25" customHeight="1">
      <c r="A12" s="261"/>
      <c r="B12" s="827"/>
      <c r="C12" s="715"/>
      <c r="D12" s="725" t="str">
        <f>IF(A7="&lt;SELECIONE O PERÍODO CLICANDO NA SETA AO LADO&gt;","&lt;Exercício&gt;",RIGHT(A7,4))</f>
        <v>&lt;Exercício&gt;</v>
      </c>
      <c r="E12" s="726"/>
      <c r="F12" s="954" t="str">
        <f>IF(FA12=FALSE,"&lt;Exercício Anterior&gt;",D12-1)</f>
        <v>&lt;Exercício Anterior&gt;</v>
      </c>
      <c r="G12" s="954"/>
      <c r="H12" s="739"/>
      <c r="I12" s="326"/>
      <c r="FA12" s="326" t="b">
        <f>ISNUMBER(D12*1)</f>
        <v>0</v>
      </c>
    </row>
    <row r="13" spans="1:157" ht="11.25" customHeight="1">
      <c r="A13" s="638" t="s">
        <v>511</v>
      </c>
      <c r="B13" s="947">
        <v>35661794.090000004</v>
      </c>
      <c r="C13" s="948">
        <v>8887525.5099999998</v>
      </c>
      <c r="D13" s="947">
        <v>8887525.5099999998</v>
      </c>
      <c r="E13" s="948">
        <v>-185</v>
      </c>
      <c r="F13" s="955">
        <f>F14+F15+F18+F21+F24</f>
        <v>0</v>
      </c>
      <c r="G13" s="956"/>
      <c r="H13" s="957"/>
      <c r="I13" s="638"/>
    </row>
    <row r="14" spans="1:157" ht="11.25" customHeight="1">
      <c r="A14" s="638" t="s">
        <v>512</v>
      </c>
      <c r="B14" s="703">
        <v>888204</v>
      </c>
      <c r="C14" s="704">
        <v>63300.21</v>
      </c>
      <c r="D14" s="703">
        <v>63300.21</v>
      </c>
      <c r="E14" s="704">
        <v>-29</v>
      </c>
      <c r="F14" s="703"/>
      <c r="G14" s="946"/>
      <c r="H14" s="704"/>
      <c r="I14" s="638"/>
    </row>
    <row r="15" spans="1:157" ht="11.25" customHeight="1">
      <c r="A15" s="638" t="s">
        <v>513</v>
      </c>
      <c r="B15" s="947">
        <v>236992</v>
      </c>
      <c r="C15" s="948">
        <v>0</v>
      </c>
      <c r="D15" s="947">
        <v>0</v>
      </c>
      <c r="E15" s="948">
        <v>0</v>
      </c>
      <c r="F15" s="947">
        <f>SUM(F16:G17)</f>
        <v>0</v>
      </c>
      <c r="G15" s="953"/>
      <c r="H15" s="948"/>
      <c r="I15" s="638"/>
    </row>
    <row r="16" spans="1:157" ht="11.25" customHeight="1">
      <c r="A16" s="638" t="s">
        <v>514</v>
      </c>
      <c r="B16" s="703">
        <v>309120</v>
      </c>
      <c r="C16" s="704">
        <v>63300.21</v>
      </c>
      <c r="D16" s="703">
        <v>63300.21</v>
      </c>
      <c r="E16" s="704">
        <v>-29</v>
      </c>
      <c r="F16" s="703"/>
      <c r="G16" s="946"/>
      <c r="H16" s="704"/>
      <c r="I16" s="638"/>
    </row>
    <row r="17" spans="1:157" ht="11.25" customHeight="1">
      <c r="A17" s="638" t="s">
        <v>515</v>
      </c>
      <c r="B17" s="703">
        <v>11334</v>
      </c>
      <c r="C17" s="704">
        <v>0</v>
      </c>
      <c r="D17" s="703">
        <v>0</v>
      </c>
      <c r="E17" s="704">
        <v>0</v>
      </c>
      <c r="F17" s="703"/>
      <c r="G17" s="946"/>
      <c r="H17" s="704"/>
      <c r="I17" s="638"/>
    </row>
    <row r="18" spans="1:157" ht="11.25" customHeight="1">
      <c r="A18" s="638" t="s">
        <v>516</v>
      </c>
      <c r="B18" s="947">
        <v>309120</v>
      </c>
      <c r="C18" s="948">
        <v>0</v>
      </c>
      <c r="D18" s="947">
        <v>0</v>
      </c>
      <c r="E18" s="948">
        <v>0</v>
      </c>
      <c r="F18" s="947">
        <f>F19-ABS(F20)</f>
        <v>0</v>
      </c>
      <c r="G18" s="953"/>
      <c r="H18" s="948"/>
      <c r="I18" s="638"/>
      <c r="FA18" s="256"/>
    </row>
    <row r="19" spans="1:157" ht="11.25" customHeight="1">
      <c r="A19" s="638" t="s">
        <v>403</v>
      </c>
      <c r="B19" s="703"/>
      <c r="C19" s="704"/>
      <c r="D19" s="703"/>
      <c r="E19" s="704"/>
      <c r="F19" s="703"/>
      <c r="G19" s="946"/>
      <c r="H19" s="704"/>
      <c r="I19" s="638"/>
    </row>
    <row r="20" spans="1:157" ht="11.25" customHeight="1">
      <c r="A20" s="638" t="s">
        <v>517</v>
      </c>
      <c r="B20" s="703">
        <v>309120</v>
      </c>
      <c r="C20" s="704">
        <v>0</v>
      </c>
      <c r="D20" s="703">
        <v>0</v>
      </c>
      <c r="E20" s="704">
        <v>0</v>
      </c>
      <c r="F20" s="703"/>
      <c r="G20" s="946"/>
      <c r="H20" s="704"/>
      <c r="I20" s="638"/>
    </row>
    <row r="21" spans="1:157" ht="11.25" customHeight="1">
      <c r="A21" s="638" t="s">
        <v>371</v>
      </c>
      <c r="B21" s="947">
        <f>SUM(B22:C23)</f>
        <v>67968.149999999994</v>
      </c>
      <c r="C21" s="948"/>
      <c r="D21" s="947">
        <f>SUM(D22:E23)</f>
        <v>9411.73</v>
      </c>
      <c r="E21" s="948"/>
      <c r="F21" s="947">
        <f>SUM(F22:G23)</f>
        <v>0</v>
      </c>
      <c r="G21" s="953"/>
      <c r="H21" s="948"/>
      <c r="I21" s="638"/>
    </row>
    <row r="22" spans="1:157" ht="11.25" customHeight="1">
      <c r="A22" s="638" t="s">
        <v>518</v>
      </c>
      <c r="B22" s="703"/>
      <c r="C22" s="704"/>
      <c r="D22" s="703"/>
      <c r="E22" s="704"/>
      <c r="F22" s="703"/>
      <c r="G22" s="946"/>
      <c r="H22" s="704"/>
      <c r="I22" s="638"/>
    </row>
    <row r="23" spans="1:157" ht="11.25" customHeight="1">
      <c r="A23" s="638" t="s">
        <v>519</v>
      </c>
      <c r="B23" s="703">
        <v>58516.42</v>
      </c>
      <c r="C23" s="704">
        <v>9451.73</v>
      </c>
      <c r="D23" s="703">
        <v>9451.73</v>
      </c>
      <c r="E23" s="704">
        <v>-40</v>
      </c>
      <c r="F23" s="703"/>
      <c r="G23" s="946"/>
      <c r="H23" s="704"/>
      <c r="I23" s="638"/>
    </row>
    <row r="24" spans="1:157" ht="11.25" customHeight="1">
      <c r="A24" s="638" t="s">
        <v>520</v>
      </c>
      <c r="B24" s="947">
        <v>51303.62</v>
      </c>
      <c r="C24" s="948">
        <v>9451.73</v>
      </c>
      <c r="D24" s="947">
        <v>9451.73</v>
      </c>
      <c r="E24" s="948">
        <v>-40</v>
      </c>
      <c r="F24" s="947">
        <f>SUM(F25:G26)</f>
        <v>0</v>
      </c>
      <c r="G24" s="953"/>
      <c r="H24" s="948"/>
      <c r="I24" s="638"/>
    </row>
    <row r="25" spans="1:157" ht="11.25" customHeight="1">
      <c r="A25" s="638" t="s">
        <v>521</v>
      </c>
      <c r="B25" s="703"/>
      <c r="C25" s="704"/>
      <c r="D25" s="703"/>
      <c r="E25" s="704"/>
      <c r="F25" s="703"/>
      <c r="G25" s="946"/>
      <c r="H25" s="704"/>
      <c r="I25" s="638"/>
    </row>
    <row r="26" spans="1:157" ht="11.25" customHeight="1">
      <c r="A26" s="638" t="s">
        <v>522</v>
      </c>
      <c r="B26" s="703">
        <v>33363630.73</v>
      </c>
      <c r="C26" s="704">
        <v>8814773.5700000003</v>
      </c>
      <c r="D26" s="703">
        <v>8814773.5700000003</v>
      </c>
      <c r="E26" s="704">
        <v>-116</v>
      </c>
      <c r="F26" s="703"/>
      <c r="G26" s="946"/>
      <c r="H26" s="704"/>
      <c r="I26" s="638"/>
    </row>
    <row r="27" spans="1:157" ht="11.25" customHeight="1">
      <c r="A27" s="638" t="s">
        <v>523</v>
      </c>
      <c r="B27" s="947">
        <v>9788800</v>
      </c>
      <c r="C27" s="948">
        <v>3026038.84</v>
      </c>
      <c r="D27" s="947">
        <v>3026038.84</v>
      </c>
      <c r="E27" s="948">
        <v>-14</v>
      </c>
      <c r="F27" s="947">
        <f>SUM(F28:G31,F34)</f>
        <v>0</v>
      </c>
      <c r="G27" s="953"/>
      <c r="H27" s="948"/>
      <c r="I27" s="638"/>
    </row>
    <row r="28" spans="1:157" ht="11.25" customHeight="1">
      <c r="A28" s="638" t="s">
        <v>524</v>
      </c>
      <c r="B28" s="703">
        <v>1545600</v>
      </c>
      <c r="C28" s="704">
        <v>429982.48</v>
      </c>
      <c r="D28" s="703">
        <v>429982.48</v>
      </c>
      <c r="E28" s="704">
        <v>-10</v>
      </c>
      <c r="F28" s="703"/>
      <c r="G28" s="946"/>
      <c r="H28" s="704"/>
      <c r="I28" s="638"/>
    </row>
    <row r="29" spans="1:157" ht="11.25" customHeight="1">
      <c r="A29" s="638" t="s">
        <v>525</v>
      </c>
      <c r="B29" s="703"/>
      <c r="C29" s="704"/>
      <c r="D29" s="703"/>
      <c r="E29" s="704"/>
      <c r="F29" s="703"/>
      <c r="G29" s="946"/>
      <c r="H29" s="704"/>
      <c r="I29" s="638"/>
    </row>
    <row r="30" spans="1:157" s="250" customFormat="1" ht="11.25" customHeight="1">
      <c r="A30" s="638" t="s">
        <v>526</v>
      </c>
      <c r="B30" s="703"/>
      <c r="C30" s="704"/>
      <c r="D30" s="703"/>
      <c r="E30" s="704"/>
      <c r="F30" s="703"/>
      <c r="G30" s="946"/>
      <c r="H30" s="704"/>
      <c r="I30" s="638"/>
    </row>
    <row r="31" spans="1:157" ht="11.25" customHeight="1">
      <c r="A31" s="638" t="s">
        <v>527</v>
      </c>
      <c r="B31" s="947">
        <f>SUM(B32:C33)</f>
        <v>0</v>
      </c>
      <c r="C31" s="948"/>
      <c r="D31" s="947">
        <f>SUM(D32:E33)</f>
        <v>0</v>
      </c>
      <c r="E31" s="948"/>
      <c r="F31" s="947">
        <f>SUM(F32:G33)</f>
        <v>0</v>
      </c>
      <c r="G31" s="953"/>
      <c r="H31" s="948"/>
      <c r="I31" s="638"/>
    </row>
    <row r="32" spans="1:157" ht="11.25" customHeight="1">
      <c r="A32" s="638" t="s">
        <v>518</v>
      </c>
      <c r="B32" s="703"/>
      <c r="C32" s="704"/>
      <c r="D32" s="703"/>
      <c r="E32" s="704"/>
      <c r="F32" s="703"/>
      <c r="G32" s="946"/>
      <c r="H32" s="704"/>
      <c r="I32" s="638"/>
    </row>
    <row r="33" spans="1:9" ht="11.25" customHeight="1">
      <c r="A33" s="638" t="s">
        <v>528</v>
      </c>
      <c r="B33" s="703"/>
      <c r="C33" s="704"/>
      <c r="D33" s="703"/>
      <c r="E33" s="704"/>
      <c r="F33" s="703"/>
      <c r="G33" s="946"/>
      <c r="H33" s="704"/>
      <c r="I33" s="638"/>
    </row>
    <row r="34" spans="1:9" ht="11.25" customHeight="1">
      <c r="A34" s="638" t="s">
        <v>465</v>
      </c>
      <c r="B34" s="703">
        <v>2242.13</v>
      </c>
      <c r="C34" s="704">
        <v>0</v>
      </c>
      <c r="D34" s="703">
        <v>0</v>
      </c>
      <c r="E34" s="704">
        <v>0</v>
      </c>
      <c r="F34" s="703"/>
      <c r="G34" s="946"/>
      <c r="H34" s="704"/>
      <c r="I34" s="638"/>
    </row>
    <row r="35" spans="1:9" ht="11.25" customHeight="1">
      <c r="A35" s="638" t="s">
        <v>529</v>
      </c>
      <c r="B35" s="947">
        <v>0</v>
      </c>
      <c r="C35" s="948">
        <v>0</v>
      </c>
      <c r="D35" s="947">
        <v>0</v>
      </c>
      <c r="E35" s="948">
        <v>0</v>
      </c>
      <c r="F35" s="949">
        <f>F27-F28-F29-F30</f>
        <v>0</v>
      </c>
      <c r="G35" s="950"/>
      <c r="H35" s="951"/>
      <c r="I35" s="638"/>
    </row>
    <row r="36" spans="1:9" ht="11.25" customHeight="1">
      <c r="A36" s="251" t="s">
        <v>530</v>
      </c>
      <c r="B36" s="774">
        <v>6182.4</v>
      </c>
      <c r="C36" s="775">
        <v>0</v>
      </c>
      <c r="D36" s="774">
        <v>0</v>
      </c>
      <c r="E36" s="775">
        <v>0</v>
      </c>
      <c r="F36" s="774">
        <f>F13+F35</f>
        <v>0</v>
      </c>
      <c r="G36" s="952"/>
      <c r="H36" s="775"/>
      <c r="I36" s="640"/>
    </row>
    <row r="37" spans="1:9" ht="11.25" customHeight="1">
      <c r="A37" s="340"/>
      <c r="B37" s="439">
        <v>0</v>
      </c>
      <c r="C37" s="437">
        <v>0</v>
      </c>
      <c r="D37" s="437">
        <v>0</v>
      </c>
      <c r="E37" s="637">
        <v>0</v>
      </c>
      <c r="F37" s="637"/>
      <c r="G37" s="637"/>
      <c r="H37" s="637"/>
    </row>
    <row r="38" spans="1:9" ht="41.25" customHeight="1">
      <c r="A38" s="795" t="s">
        <v>531</v>
      </c>
      <c r="B38" s="711" t="s">
        <v>130</v>
      </c>
      <c r="C38" s="888" t="s">
        <v>131</v>
      </c>
      <c r="D38" s="888"/>
      <c r="E38" s="844" t="s">
        <v>132</v>
      </c>
      <c r="F38" s="845"/>
      <c r="G38" s="844" t="s">
        <v>173</v>
      </c>
      <c r="H38" s="722"/>
    </row>
    <row r="39" spans="1:9" ht="15" customHeight="1">
      <c r="A39" s="796"/>
      <c r="B39" s="716">
        <v>636787.19999999995</v>
      </c>
      <c r="C39" s="615">
        <v>0</v>
      </c>
      <c r="D39" s="615">
        <v>0</v>
      </c>
      <c r="E39" s="615">
        <v>0</v>
      </c>
      <c r="F39" s="601" t="s">
        <v>391</v>
      </c>
      <c r="G39" s="609" t="s">
        <v>415</v>
      </c>
      <c r="H39" s="609" t="s">
        <v>415</v>
      </c>
    </row>
    <row r="40" spans="1:9" ht="12.75" customHeight="1">
      <c r="A40" s="797"/>
      <c r="B40" s="712"/>
      <c r="C40" s="602" t="str">
        <f>+$D$12</f>
        <v>&lt;Exercício&gt;</v>
      </c>
      <c r="D40" s="616" t="str">
        <f>+$F$12</f>
        <v>&lt;Exercício Anterior&gt;</v>
      </c>
      <c r="E40" s="602" t="str">
        <f>+$D$12</f>
        <v>&lt;Exercício&gt;</v>
      </c>
      <c r="F40" s="616" t="str">
        <f>+$F$12</f>
        <v>&lt;Exercício Anterior&gt;</v>
      </c>
      <c r="G40" s="602" t="str">
        <f>+$D$12</f>
        <v>&lt;Exercício&gt;</v>
      </c>
      <c r="H40" s="613" t="str">
        <f>+$F$12</f>
        <v>&lt;Exercício Anterior&gt;</v>
      </c>
    </row>
    <row r="41" spans="1:9" ht="11.25" customHeight="1">
      <c r="A41" s="638" t="s">
        <v>532</v>
      </c>
      <c r="B41" s="440">
        <f t="shared" ref="B41:H41" si="0">SUM(B42:B44)</f>
        <v>0</v>
      </c>
      <c r="C41" s="440">
        <f t="shared" si="0"/>
        <v>0</v>
      </c>
      <c r="D41" s="440">
        <f t="shared" si="0"/>
        <v>0</v>
      </c>
      <c r="E41" s="440">
        <f t="shared" si="0"/>
        <v>0</v>
      </c>
      <c r="F41" s="440">
        <f t="shared" si="0"/>
        <v>0</v>
      </c>
      <c r="G41" s="440">
        <f t="shared" si="0"/>
        <v>0</v>
      </c>
      <c r="H41" s="440">
        <f t="shared" si="0"/>
        <v>0</v>
      </c>
    </row>
    <row r="42" spans="1:9" ht="11.25" customHeight="1">
      <c r="A42" s="638" t="s">
        <v>533</v>
      </c>
      <c r="B42" s="441"/>
      <c r="C42" s="441"/>
      <c r="D42" s="441"/>
      <c r="E42" s="441"/>
      <c r="F42" s="441"/>
      <c r="G42" s="441"/>
      <c r="H42" s="441"/>
    </row>
    <row r="43" spans="1:9" ht="11.25" customHeight="1">
      <c r="A43" s="638" t="s">
        <v>534</v>
      </c>
      <c r="B43" s="491"/>
      <c r="C43" s="491"/>
      <c r="D43" s="491"/>
      <c r="E43" s="491"/>
      <c r="F43" s="491"/>
      <c r="G43" s="491"/>
      <c r="H43" s="491"/>
    </row>
    <row r="44" spans="1:9" ht="11.25" customHeight="1">
      <c r="A44" s="638" t="s">
        <v>535</v>
      </c>
      <c r="B44" s="441"/>
      <c r="C44" s="441"/>
      <c r="D44" s="441"/>
      <c r="E44" s="441"/>
      <c r="F44" s="441"/>
      <c r="G44" s="441"/>
      <c r="H44" s="441"/>
    </row>
    <row r="45" spans="1:9" ht="11.25" customHeight="1">
      <c r="A45" s="638" t="s">
        <v>536</v>
      </c>
      <c r="B45" s="440">
        <f t="shared" ref="B45:H45" si="1">B41-B43</f>
        <v>0</v>
      </c>
      <c r="C45" s="440">
        <f t="shared" si="1"/>
        <v>0</v>
      </c>
      <c r="D45" s="440">
        <f t="shared" si="1"/>
        <v>0</v>
      </c>
      <c r="E45" s="440">
        <f t="shared" si="1"/>
        <v>0</v>
      </c>
      <c r="F45" s="440">
        <f t="shared" si="1"/>
        <v>0</v>
      </c>
      <c r="G45" s="440">
        <f t="shared" si="1"/>
        <v>0</v>
      </c>
      <c r="H45" s="440">
        <f t="shared" si="1"/>
        <v>0</v>
      </c>
    </row>
    <row r="46" spans="1:9" ht="11.25" customHeight="1">
      <c r="A46" s="638" t="s">
        <v>537</v>
      </c>
      <c r="B46" s="399">
        <f t="shared" ref="B46:H46" si="2">SUM(B47:B48,B52)</f>
        <v>28329463.740000002</v>
      </c>
      <c r="C46" s="399">
        <f t="shared" si="2"/>
        <v>2467694.1799999997</v>
      </c>
      <c r="D46" s="399">
        <f t="shared" si="2"/>
        <v>0</v>
      </c>
      <c r="E46" s="399">
        <f t="shared" si="2"/>
        <v>2467694.1799999997</v>
      </c>
      <c r="F46" s="399">
        <f t="shared" si="2"/>
        <v>0</v>
      </c>
      <c r="G46" s="399">
        <f t="shared" si="2"/>
        <v>0</v>
      </c>
      <c r="H46" s="399">
        <f t="shared" si="2"/>
        <v>0</v>
      </c>
    </row>
    <row r="47" spans="1:9" ht="11.25" customHeight="1">
      <c r="A47" s="638" t="s">
        <v>538</v>
      </c>
      <c r="B47" s="491"/>
      <c r="C47" s="491"/>
      <c r="D47" s="491"/>
      <c r="E47" s="491"/>
      <c r="F47" s="491"/>
      <c r="G47" s="491"/>
      <c r="H47" s="491"/>
    </row>
    <row r="48" spans="1:9" ht="11.25" customHeight="1">
      <c r="A48" s="638" t="s">
        <v>539</v>
      </c>
      <c r="B48" s="440">
        <f t="shared" ref="B48:H48" si="3">SUM(B49:B51)</f>
        <v>17029777</v>
      </c>
      <c r="C48" s="440">
        <f t="shared" si="3"/>
        <v>2106568.5299999998</v>
      </c>
      <c r="D48" s="440">
        <f t="shared" si="3"/>
        <v>0</v>
      </c>
      <c r="E48" s="440">
        <f t="shared" si="3"/>
        <v>2106568.5299999998</v>
      </c>
      <c r="F48" s="440">
        <f t="shared" si="3"/>
        <v>0</v>
      </c>
      <c r="G48" s="440">
        <f t="shared" si="3"/>
        <v>0</v>
      </c>
      <c r="H48" s="440">
        <f t="shared" si="3"/>
        <v>0</v>
      </c>
    </row>
    <row r="49" spans="1:8" ht="11.25" customHeight="1">
      <c r="A49" s="638" t="s">
        <v>540</v>
      </c>
      <c r="B49" s="491"/>
      <c r="C49" s="491"/>
      <c r="D49" s="491"/>
      <c r="E49" s="491"/>
      <c r="F49" s="491"/>
      <c r="G49" s="491"/>
      <c r="H49" s="491"/>
    </row>
    <row r="50" spans="1:8" ht="11.25" customHeight="1">
      <c r="A50" s="638" t="s">
        <v>541</v>
      </c>
      <c r="B50" s="491">
        <v>17029081.289999999</v>
      </c>
      <c r="C50" s="491">
        <v>2106568.5299999998</v>
      </c>
      <c r="D50" s="491">
        <v>0</v>
      </c>
      <c r="E50" s="491">
        <v>2106568.5299999998</v>
      </c>
      <c r="F50" s="491">
        <v>0</v>
      </c>
      <c r="G50" s="491"/>
      <c r="H50" s="491"/>
    </row>
    <row r="51" spans="1:8" ht="11.25" customHeight="1">
      <c r="A51" s="638" t="s">
        <v>542</v>
      </c>
      <c r="B51" s="491">
        <v>695.71</v>
      </c>
      <c r="C51" s="491">
        <v>0</v>
      </c>
      <c r="D51" s="491">
        <v>0</v>
      </c>
      <c r="E51" s="491">
        <v>0</v>
      </c>
      <c r="F51" s="491">
        <v>0</v>
      </c>
      <c r="G51" s="491"/>
      <c r="H51" s="491"/>
    </row>
    <row r="52" spans="1:8" ht="11.25" customHeight="1">
      <c r="A52" s="638" t="s">
        <v>543</v>
      </c>
      <c r="B52" s="491">
        <v>11299686.74</v>
      </c>
      <c r="C52" s="491">
        <v>361125.65</v>
      </c>
      <c r="D52" s="491">
        <v>0</v>
      </c>
      <c r="E52" s="491">
        <v>361125.65</v>
      </c>
      <c r="F52" s="491">
        <v>0</v>
      </c>
      <c r="G52" s="491"/>
      <c r="H52" s="491"/>
    </row>
    <row r="53" spans="1:8" ht="11.25" customHeight="1">
      <c r="A53" s="638" t="s">
        <v>544</v>
      </c>
      <c r="B53" s="399">
        <f t="shared" ref="B53:H53" si="4">B46-B49-B50-B52</f>
        <v>695.71000000275671</v>
      </c>
      <c r="C53" s="399">
        <f t="shared" si="4"/>
        <v>0</v>
      </c>
      <c r="D53" s="399">
        <f t="shared" si="4"/>
        <v>0</v>
      </c>
      <c r="E53" s="399">
        <f t="shared" si="4"/>
        <v>0</v>
      </c>
      <c r="F53" s="399">
        <f t="shared" si="4"/>
        <v>0</v>
      </c>
      <c r="G53" s="399">
        <f t="shared" si="4"/>
        <v>0</v>
      </c>
      <c r="H53" s="399">
        <f t="shared" si="4"/>
        <v>0</v>
      </c>
    </row>
    <row r="54" spans="1:8" ht="11.25" customHeight="1">
      <c r="A54" s="638" t="s">
        <v>545</v>
      </c>
      <c r="B54" s="491"/>
      <c r="C54" s="444"/>
      <c r="D54" s="444"/>
      <c r="E54" s="444"/>
      <c r="F54" s="444"/>
      <c r="G54" s="444"/>
      <c r="H54" s="444"/>
    </row>
    <row r="55" spans="1:8" ht="11.25" customHeight="1">
      <c r="A55" s="638" t="s">
        <v>546</v>
      </c>
      <c r="B55" s="491">
        <v>5423316.2699999996</v>
      </c>
      <c r="C55" s="444">
        <v>150536</v>
      </c>
      <c r="D55" s="444">
        <v>0</v>
      </c>
      <c r="E55" s="444">
        <v>150536</v>
      </c>
      <c r="F55" s="444">
        <v>0</v>
      </c>
      <c r="G55" s="444"/>
      <c r="H55" s="444"/>
    </row>
    <row r="56" spans="1:8" ht="11.25" customHeight="1">
      <c r="A56" s="252" t="s">
        <v>547</v>
      </c>
      <c r="B56" s="442">
        <f t="shared" ref="B56:H56" si="5">B45+B53+B54+B55</f>
        <v>5424011.9800000023</v>
      </c>
      <c r="C56" s="442">
        <f t="shared" si="5"/>
        <v>150536</v>
      </c>
      <c r="D56" s="442">
        <f t="shared" si="5"/>
        <v>0</v>
      </c>
      <c r="E56" s="442">
        <f t="shared" si="5"/>
        <v>150536</v>
      </c>
      <c r="F56" s="442">
        <f t="shared" si="5"/>
        <v>0</v>
      </c>
      <c r="G56" s="442">
        <f t="shared" si="5"/>
        <v>0</v>
      </c>
      <c r="H56" s="442">
        <f t="shared" si="5"/>
        <v>0</v>
      </c>
    </row>
    <row r="57" spans="1:8" ht="11.25" customHeight="1">
      <c r="A57" s="253"/>
      <c r="B57" s="439">
        <v>0</v>
      </c>
      <c r="C57" s="439">
        <v>0</v>
      </c>
      <c r="D57" s="445">
        <v>0</v>
      </c>
      <c r="E57" s="637">
        <v>0</v>
      </c>
      <c r="F57" s="637">
        <v>0</v>
      </c>
      <c r="G57" s="637"/>
      <c r="H57" s="637"/>
    </row>
    <row r="58" spans="1:8" ht="11.25" customHeight="1">
      <c r="A58" s="252" t="s">
        <v>548</v>
      </c>
      <c r="B58" s="443">
        <v>0</v>
      </c>
      <c r="C58" s="443">
        <v>0</v>
      </c>
      <c r="D58" s="442">
        <v>0</v>
      </c>
      <c r="E58" s="443">
        <v>0</v>
      </c>
      <c r="F58" s="442">
        <v>0</v>
      </c>
      <c r="G58" s="443">
        <f>$D36-G56</f>
        <v>0</v>
      </c>
      <c r="H58" s="442">
        <f>$F36-H56</f>
        <v>0</v>
      </c>
    </row>
    <row r="59" spans="1:8" ht="11.25" customHeight="1">
      <c r="A59" s="253"/>
      <c r="B59" s="439">
        <v>0</v>
      </c>
      <c r="C59" s="439">
        <v>0</v>
      </c>
      <c r="D59" s="445">
        <v>0</v>
      </c>
      <c r="E59" s="637">
        <v>0</v>
      </c>
      <c r="F59" s="637">
        <v>0</v>
      </c>
      <c r="G59" s="637"/>
      <c r="H59" s="637"/>
    </row>
    <row r="60" spans="1:8" ht="11.25" customHeight="1">
      <c r="A60" s="252" t="s">
        <v>549</v>
      </c>
      <c r="B60" s="444">
        <v>189363.13</v>
      </c>
      <c r="C60" s="607">
        <v>0</v>
      </c>
      <c r="D60" s="446">
        <v>0</v>
      </c>
      <c r="E60" s="448">
        <v>0</v>
      </c>
      <c r="F60" s="449">
        <v>0</v>
      </c>
      <c r="G60" s="449"/>
      <c r="H60" s="450"/>
    </row>
    <row r="61" spans="1:8" ht="11.25" customHeight="1">
      <c r="A61" s="638"/>
      <c r="B61" s="437"/>
      <c r="C61" s="437"/>
      <c r="D61" s="447"/>
      <c r="E61" s="637"/>
      <c r="F61" s="637"/>
      <c r="G61" s="637"/>
      <c r="H61" s="637"/>
    </row>
    <row r="62" spans="1:8" ht="11.25" customHeight="1">
      <c r="A62" s="940" t="s">
        <v>503</v>
      </c>
      <c r="B62" s="941"/>
      <c r="C62" s="941"/>
      <c r="D62" s="942"/>
      <c r="E62" s="803" t="s">
        <v>504</v>
      </c>
      <c r="F62" s="804"/>
      <c r="G62" s="804"/>
      <c r="H62" s="818"/>
    </row>
    <row r="63" spans="1:8" ht="11.25" customHeight="1">
      <c r="A63" s="943"/>
      <c r="B63" s="944"/>
      <c r="C63" s="944"/>
      <c r="D63" s="945"/>
      <c r="E63" s="827"/>
      <c r="F63" s="828"/>
      <c r="G63" s="828"/>
      <c r="H63" s="821"/>
    </row>
    <row r="64" spans="1:8" ht="11.25" customHeight="1">
      <c r="A64" s="934" t="s">
        <v>550</v>
      </c>
      <c r="B64" s="934"/>
      <c r="C64" s="934"/>
      <c r="D64" s="935"/>
      <c r="E64" s="936"/>
      <c r="F64" s="937"/>
      <c r="G64" s="937"/>
      <c r="H64" s="780"/>
    </row>
    <row r="65" spans="1:8" ht="13.5" customHeight="1">
      <c r="A65" s="938" t="s">
        <v>165</v>
      </c>
      <c r="B65" s="938"/>
      <c r="C65" s="938"/>
      <c r="D65" s="938"/>
      <c r="E65" s="938"/>
      <c r="F65" s="938"/>
      <c r="G65" s="938"/>
      <c r="H65" s="939"/>
    </row>
    <row r="66" spans="1:8" ht="11.25" customHeight="1">
      <c r="B66" s="637"/>
      <c r="C66" s="637"/>
      <c r="D66" s="637"/>
      <c r="E66" s="637"/>
      <c r="F66" s="637"/>
      <c r="G66" s="637"/>
      <c r="H66" s="637"/>
    </row>
    <row r="68" spans="1:8" s="247" customFormat="1" ht="11.25" customHeight="1">
      <c r="A68" s="248"/>
      <c r="B68" s="637"/>
      <c r="C68" s="637"/>
      <c r="D68" s="637"/>
      <c r="E68" s="637"/>
      <c r="F68" s="637"/>
      <c r="G68" s="637"/>
      <c r="H68" s="637"/>
    </row>
  </sheetData>
  <sheetProtection password="C236" formatCells="0" formatColumns="0" formatRows="0" insertColumns="0" insertRows="0" insertHyperlinks="0" deleteColumns="0" deleteRows="0" sort="0" autoFilter="0" pivotTables="0"/>
  <mergeCells count="93">
    <mergeCell ref="A3:D3"/>
    <mergeCell ref="A4:D4"/>
    <mergeCell ref="A5:D5"/>
    <mergeCell ref="A6:D6"/>
    <mergeCell ref="A7:D7"/>
    <mergeCell ref="D11:E11"/>
    <mergeCell ref="F11:H11"/>
    <mergeCell ref="D12:E12"/>
    <mergeCell ref="F12:H12"/>
    <mergeCell ref="B13:C13"/>
    <mergeCell ref="D13:E13"/>
    <mergeCell ref="F13:H13"/>
    <mergeCell ref="B10:C12"/>
    <mergeCell ref="D10:H10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D32:E32"/>
    <mergeCell ref="F32:H32"/>
    <mergeCell ref="B33:C33"/>
    <mergeCell ref="D33:E33"/>
    <mergeCell ref="F33:H33"/>
    <mergeCell ref="B32:C32"/>
    <mergeCell ref="B36:C36"/>
    <mergeCell ref="D36:E36"/>
    <mergeCell ref="F36:H36"/>
    <mergeCell ref="C38:D38"/>
    <mergeCell ref="E38:F38"/>
    <mergeCell ref="G38:H38"/>
    <mergeCell ref="B34:C34"/>
    <mergeCell ref="D34:E34"/>
    <mergeCell ref="F34:H34"/>
    <mergeCell ref="B35:C35"/>
    <mergeCell ref="D35:E35"/>
    <mergeCell ref="F35:H35"/>
    <mergeCell ref="A64:D64"/>
    <mergeCell ref="E64:H64"/>
    <mergeCell ref="A65:H65"/>
    <mergeCell ref="A38:A40"/>
    <mergeCell ref="B38:B40"/>
    <mergeCell ref="A62:D63"/>
    <mergeCell ref="E62:H63"/>
  </mergeCells>
  <printOptions horizontalCentered="1"/>
  <pageMargins left="0.39" right="0.2" top="1.18" bottom="0.39" header="0.2" footer="0.2"/>
  <pageSetup paperSize="9" scale="90" orientation="landscape"/>
  <headerFooter alignWithMargins="0"/>
  <rowBreaks count="1" manualBreakCount="1">
    <brk id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2"/>
  <sheetViews>
    <sheetView showGridLines="0" zoomScale="115" workbookViewId="0" xr3:uid="{85D5C41F-068E-5C55-9968-509E7C2A5619}">
      <selection activeCell="B1" sqref="B1"/>
    </sheetView>
  </sheetViews>
  <sheetFormatPr defaultColWidth="3.28515625" defaultRowHeight="11.25" customHeight="1"/>
  <cols>
    <col min="1" max="1" width="51" style="240" customWidth="1"/>
    <col min="2" max="2" width="10.85546875" style="411" customWidth="1"/>
    <col min="3" max="3" width="12.140625" style="411" customWidth="1"/>
    <col min="4" max="4" width="9" style="411" customWidth="1"/>
    <col min="5" max="5" width="10.42578125" style="411" customWidth="1"/>
    <col min="6" max="6" width="8.28515625" style="411" customWidth="1"/>
    <col min="7" max="7" width="10.85546875" style="411" customWidth="1"/>
    <col min="8" max="8" width="11.7109375" style="411" customWidth="1"/>
    <col min="9" max="9" width="11.28515625" style="411" customWidth="1"/>
    <col min="10" max="10" width="8.28515625" style="411" customWidth="1"/>
    <col min="11" max="11" width="11.28515625" style="411" customWidth="1"/>
    <col min="12" max="12" width="8.42578125" style="411" customWidth="1"/>
    <col min="13" max="13" width="12" style="241" customWidth="1"/>
    <col min="14" max="14" width="3.28515625" style="241"/>
  </cols>
  <sheetData>
    <row r="1" spans="1:13" s="238" customFormat="1" ht="15.75" customHeight="1">
      <c r="A1" s="682" t="s">
        <v>551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3" ht="12.75" customHeight="1">
      <c r="A2" s="638"/>
      <c r="M2" s="638"/>
    </row>
    <row r="3" spans="1:13" ht="12.75" customHeight="1">
      <c r="A3" s="791" t="s">
        <v>0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638"/>
    </row>
    <row r="4" spans="1:13" ht="12.75" customHeight="1">
      <c r="A4" s="791" t="s">
        <v>2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638"/>
    </row>
    <row r="5" spans="1:13" ht="12.75" customHeight="1">
      <c r="A5" s="793" t="s">
        <v>552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638"/>
    </row>
    <row r="6" spans="1:13" ht="12.75" customHeight="1">
      <c r="A6" s="791" t="s">
        <v>40</v>
      </c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638"/>
    </row>
    <row r="7" spans="1:13" ht="12.75" customHeight="1">
      <c r="A7" s="791" t="str">
        <f>+'Informações Iniciais'!A5:B5</f>
        <v>&lt;SELECIONE O PERÍODO CLICANDO NA SETA AO LADO&gt;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638"/>
    </row>
    <row r="8" spans="1:13" ht="12.75" customHeight="1">
      <c r="A8" s="639"/>
      <c r="M8" s="638"/>
    </row>
    <row r="9" spans="1:13" ht="12.75" customHeight="1">
      <c r="A9" s="351" t="s">
        <v>553</v>
      </c>
      <c r="L9" s="425"/>
      <c r="M9" s="245">
        <v>1</v>
      </c>
    </row>
    <row r="10" spans="1:13" ht="42.95" customHeight="1">
      <c r="A10" s="713" t="s">
        <v>554</v>
      </c>
      <c r="B10" s="721" t="s">
        <v>555</v>
      </c>
      <c r="C10" s="960"/>
      <c r="D10" s="960"/>
      <c r="E10" s="960"/>
      <c r="F10" s="722"/>
      <c r="G10" s="961" t="s">
        <v>556</v>
      </c>
      <c r="H10" s="962"/>
      <c r="I10" s="962"/>
      <c r="J10" s="962"/>
      <c r="K10" s="962"/>
      <c r="L10" s="963"/>
      <c r="M10" s="964" t="s">
        <v>557</v>
      </c>
    </row>
    <row r="11" spans="1:13" ht="12.75" customHeight="1">
      <c r="A11" s="714"/>
      <c r="B11" s="958" t="s">
        <v>558</v>
      </c>
      <c r="C11" s="958"/>
      <c r="D11" s="732" t="s">
        <v>559</v>
      </c>
      <c r="E11" s="732" t="s">
        <v>560</v>
      </c>
      <c r="F11" s="732" t="s">
        <v>561</v>
      </c>
      <c r="G11" s="774" t="s">
        <v>558</v>
      </c>
      <c r="H11" s="1404"/>
      <c r="I11" s="732" t="s">
        <v>562</v>
      </c>
      <c r="J11" s="732" t="s">
        <v>559</v>
      </c>
      <c r="K11" s="732" t="s">
        <v>560</v>
      </c>
      <c r="L11" s="732" t="s">
        <v>561</v>
      </c>
      <c r="M11" s="965"/>
    </row>
    <row r="12" spans="1:13" ht="12.95" customHeight="1">
      <c r="A12" s="714"/>
      <c r="B12" s="711" t="s">
        <v>563</v>
      </c>
      <c r="C12" s="711" t="s">
        <v>564</v>
      </c>
      <c r="D12" s="733"/>
      <c r="E12" s="733"/>
      <c r="F12" s="733"/>
      <c r="G12" s="711" t="s">
        <v>563</v>
      </c>
      <c r="H12" s="711" t="s">
        <v>564</v>
      </c>
      <c r="I12" s="733"/>
      <c r="J12" s="733"/>
      <c r="K12" s="733"/>
      <c r="L12" s="733"/>
      <c r="M12" s="965"/>
    </row>
    <row r="13" spans="1:13" ht="12.95" customHeight="1">
      <c r="A13" s="714"/>
      <c r="B13" s="716"/>
      <c r="C13" s="716"/>
      <c r="D13" s="733"/>
      <c r="E13" s="733"/>
      <c r="F13" s="733"/>
      <c r="G13" s="716"/>
      <c r="H13" s="716"/>
      <c r="I13" s="733"/>
      <c r="J13" s="733"/>
      <c r="K13" s="733"/>
      <c r="L13" s="733"/>
      <c r="M13" s="965"/>
    </row>
    <row r="14" spans="1:13" ht="12.95" customHeight="1">
      <c r="A14" s="714"/>
      <c r="B14" s="716"/>
      <c r="C14" s="716" t="str">
        <f>IF(A7="&lt;SELECIONE O PERÍODO CLICANDO NA SETA AO LADO&gt;","&lt;Exercício Anterior&gt;",(RIGHT(A7,4)-1))</f>
        <v>&lt;Exercício Anterior&gt;</v>
      </c>
      <c r="D14" s="733"/>
      <c r="E14" s="733"/>
      <c r="F14" s="733"/>
      <c r="G14" s="716"/>
      <c r="H14" s="716" t="str">
        <f>+C14</f>
        <v>&lt;Exercício Anterior&gt;</v>
      </c>
      <c r="I14" s="733"/>
      <c r="J14" s="733"/>
      <c r="K14" s="733"/>
      <c r="L14" s="733"/>
      <c r="M14" s="965"/>
    </row>
    <row r="15" spans="1:13" s="239" customFormat="1" ht="12.95" customHeight="1">
      <c r="A15" s="715"/>
      <c r="B15" s="712"/>
      <c r="C15" s="712"/>
      <c r="D15" s="809"/>
      <c r="E15" s="809"/>
      <c r="F15" s="419" t="s">
        <v>51</v>
      </c>
      <c r="G15" s="712"/>
      <c r="H15" s="712"/>
      <c r="I15" s="809"/>
      <c r="J15" s="809"/>
      <c r="K15" s="809"/>
      <c r="L15" s="419" t="s">
        <v>52</v>
      </c>
      <c r="M15" s="966"/>
    </row>
    <row r="16" spans="1:13" ht="12.75" customHeight="1">
      <c r="A16" s="639" t="s">
        <v>565</v>
      </c>
      <c r="B16" s="422">
        <f t="shared" ref="B16:M16" si="0">B17+B18</f>
        <v>0</v>
      </c>
      <c r="C16" s="422">
        <f t="shared" si="0"/>
        <v>0</v>
      </c>
      <c r="D16" s="422">
        <f t="shared" si="0"/>
        <v>0</v>
      </c>
      <c r="E16" s="422">
        <f t="shared" si="0"/>
        <v>0</v>
      </c>
      <c r="F16" s="422">
        <f t="shared" si="0"/>
        <v>0</v>
      </c>
      <c r="G16" s="422">
        <f t="shared" si="0"/>
        <v>0</v>
      </c>
      <c r="H16" s="422">
        <f t="shared" si="0"/>
        <v>0</v>
      </c>
      <c r="I16" s="422">
        <f t="shared" si="0"/>
        <v>0</v>
      </c>
      <c r="J16" s="422">
        <f t="shared" si="0"/>
        <v>0</v>
      </c>
      <c r="K16" s="422">
        <f t="shared" si="0"/>
        <v>0</v>
      </c>
      <c r="L16" s="422">
        <f t="shared" si="0"/>
        <v>0</v>
      </c>
      <c r="M16" s="243">
        <f t="shared" si="0"/>
        <v>0</v>
      </c>
    </row>
    <row r="17" spans="1:13" ht="12.75" customHeight="1">
      <c r="A17" s="639" t="s">
        <v>566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52"/>
      <c r="L17" s="452"/>
      <c r="M17" s="243">
        <f>F17+L17</f>
        <v>0</v>
      </c>
    </row>
    <row r="18" spans="1:13" ht="12.75" customHeight="1">
      <c r="A18" s="639" t="s">
        <v>567</v>
      </c>
      <c r="B18" s="416"/>
      <c r="C18" s="416"/>
      <c r="D18" s="416"/>
      <c r="E18" s="416">
        <v>0</v>
      </c>
      <c r="F18" s="416"/>
      <c r="G18" s="416"/>
      <c r="H18" s="416"/>
      <c r="I18" s="416"/>
      <c r="J18" s="416"/>
      <c r="K18" s="452"/>
      <c r="L18" s="452"/>
      <c r="M18" s="243">
        <f>F18+L18</f>
        <v>0</v>
      </c>
    </row>
    <row r="19" spans="1:13" ht="12.75" customHeight="1">
      <c r="A19" s="639" t="s">
        <v>568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52"/>
      <c r="L19" s="452"/>
      <c r="M19" s="243">
        <f>F19+L19</f>
        <v>0</v>
      </c>
    </row>
    <row r="20" spans="1:13" ht="12.75" customHeight="1">
      <c r="A20" s="244" t="s">
        <v>327</v>
      </c>
      <c r="B20" s="453">
        <f t="shared" ref="B20:M20" si="1">B16+B19</f>
        <v>0</v>
      </c>
      <c r="C20" s="453">
        <f t="shared" si="1"/>
        <v>0</v>
      </c>
      <c r="D20" s="453">
        <f t="shared" si="1"/>
        <v>0</v>
      </c>
      <c r="E20" s="453">
        <f t="shared" si="1"/>
        <v>0</v>
      </c>
      <c r="F20" s="453">
        <f t="shared" si="1"/>
        <v>0</v>
      </c>
      <c r="G20" s="453">
        <f t="shared" si="1"/>
        <v>0</v>
      </c>
      <c r="H20" s="453">
        <f t="shared" si="1"/>
        <v>0</v>
      </c>
      <c r="I20" s="453">
        <f t="shared" si="1"/>
        <v>0</v>
      </c>
      <c r="J20" s="453">
        <f t="shared" si="1"/>
        <v>0</v>
      </c>
      <c r="K20" s="453">
        <f t="shared" si="1"/>
        <v>0</v>
      </c>
      <c r="L20" s="453">
        <f t="shared" si="1"/>
        <v>0</v>
      </c>
      <c r="M20" s="246">
        <f t="shared" si="1"/>
        <v>0</v>
      </c>
    </row>
    <row r="21" spans="1:13" ht="12.75" customHeight="1">
      <c r="A21" s="959" t="s">
        <v>569</v>
      </c>
      <c r="B21" s="959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</row>
    <row r="22" spans="1:13" ht="11.25" customHeight="1">
      <c r="A22" s="638"/>
      <c r="M22" s="638"/>
    </row>
  </sheetData>
  <sheetProtection password="C236" formatCells="0" formatColumns="0" formatRows="0" insertColumns="0" insertRows="0" insertHyperlinks="0" deleteColumns="0" deleteRows="0" sort="0" autoFilter="0" pivotTables="0"/>
  <mergeCells count="25">
    <mergeCell ref="G12:G15"/>
    <mergeCell ref="H12:H13"/>
    <mergeCell ref="H14:H15"/>
    <mergeCell ref="I11:I15"/>
    <mergeCell ref="A3:L3"/>
    <mergeCell ref="A4:L4"/>
    <mergeCell ref="A5:L5"/>
    <mergeCell ref="A6:L6"/>
    <mergeCell ref="A7:L7"/>
    <mergeCell ref="J11:J15"/>
    <mergeCell ref="K11:K15"/>
    <mergeCell ref="B11:C11"/>
    <mergeCell ref="G11:H11"/>
    <mergeCell ref="A21:M21"/>
    <mergeCell ref="A10:A15"/>
    <mergeCell ref="B12:B15"/>
    <mergeCell ref="C12:C13"/>
    <mergeCell ref="C14:C15"/>
    <mergeCell ref="D11:D15"/>
    <mergeCell ref="E11:E15"/>
    <mergeCell ref="F11:F14"/>
    <mergeCell ref="B10:F10"/>
    <mergeCell ref="G10:L10"/>
    <mergeCell ref="L11:L14"/>
    <mergeCell ref="M10:M15"/>
  </mergeCells>
  <printOptions horizontalCentered="1"/>
  <pageMargins left="0.2" right="0.28000000000000003" top="0.59" bottom="0.39" header="0" footer="0.2"/>
  <pageSetup paperSize="9" scale="83" orientation="landscape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68"/>
  <sheetViews>
    <sheetView showGridLines="0" workbookViewId="0" xr3:uid="{44B22561-5205-5C8A-B808-2C70100D228F}">
      <selection activeCell="F101" sqref="F101"/>
    </sheetView>
  </sheetViews>
  <sheetFormatPr defaultRowHeight="11.25" customHeight="1"/>
  <cols>
    <col min="1" max="1" width="78.42578125" style="217" customWidth="1"/>
    <col min="2" max="6" width="13.7109375" style="499" customWidth="1"/>
    <col min="7" max="7" width="14.5703125" style="499" customWidth="1"/>
    <col min="8" max="8" width="20.140625" style="499" customWidth="1"/>
    <col min="9" max="9" width="21.140625" style="218" customWidth="1"/>
    <col min="10" max="10" width="14" style="218" customWidth="1"/>
    <col min="11" max="11" width="14.140625" style="218" customWidth="1"/>
    <col min="12" max="12" width="9.140625" style="218" customWidth="1"/>
  </cols>
  <sheetData>
    <row r="1" spans="1:256" s="212" customFormat="1" ht="15.75" customHeight="1">
      <c r="A1" s="1081" t="s">
        <v>570</v>
      </c>
      <c r="B1" s="1081"/>
      <c r="C1" s="1081"/>
      <c r="D1" s="1081"/>
      <c r="E1" s="1081"/>
      <c r="F1" s="1081"/>
      <c r="G1" s="451"/>
      <c r="H1" s="451"/>
    </row>
    <row r="2" spans="1:256" s="213" customFormat="1" ht="12.75" customHeight="1">
      <c r="A2" s="640"/>
      <c r="B2" s="454"/>
      <c r="C2" s="454"/>
      <c r="D2" s="454"/>
      <c r="E2" s="454"/>
      <c r="F2" s="454"/>
      <c r="G2" s="411"/>
      <c r="H2" s="411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  <c r="DX2" s="318"/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18"/>
      <c r="EJ2" s="318"/>
      <c r="EK2" s="318"/>
      <c r="EL2" s="318"/>
      <c r="EM2" s="318"/>
      <c r="EN2" s="318"/>
      <c r="EO2" s="318"/>
      <c r="EP2" s="318"/>
      <c r="EQ2" s="318"/>
      <c r="ER2" s="318"/>
      <c r="ES2" s="318"/>
      <c r="ET2" s="318"/>
      <c r="EU2" s="318"/>
      <c r="EV2" s="318"/>
      <c r="EW2" s="318"/>
      <c r="EX2" s="318"/>
      <c r="EY2" s="318"/>
      <c r="EZ2" s="318"/>
      <c r="FA2" s="318"/>
      <c r="FB2" s="318"/>
      <c r="FC2" s="318"/>
      <c r="FD2" s="318"/>
      <c r="FE2" s="318"/>
      <c r="FF2" s="318"/>
      <c r="FG2" s="318"/>
      <c r="FH2" s="318"/>
      <c r="FI2" s="318"/>
      <c r="FJ2" s="318"/>
      <c r="FK2" s="318"/>
      <c r="FL2" s="318"/>
      <c r="FM2" s="318"/>
      <c r="FN2" s="318"/>
      <c r="FO2" s="318"/>
      <c r="FP2" s="318"/>
      <c r="FQ2" s="318"/>
      <c r="FR2" s="318"/>
      <c r="FS2" s="318"/>
      <c r="FT2" s="318"/>
      <c r="FU2" s="318"/>
      <c r="FV2" s="318"/>
      <c r="FW2" s="318"/>
      <c r="FX2" s="318"/>
      <c r="FY2" s="318"/>
      <c r="FZ2" s="318"/>
      <c r="GA2" s="318"/>
      <c r="GB2" s="318"/>
      <c r="GC2" s="318"/>
      <c r="GD2" s="318"/>
      <c r="GE2" s="318"/>
      <c r="GF2" s="318"/>
      <c r="GG2" s="318"/>
      <c r="GH2" s="318"/>
      <c r="GI2" s="318"/>
      <c r="GJ2" s="318"/>
      <c r="GK2" s="318"/>
      <c r="GL2" s="318"/>
      <c r="GM2" s="318"/>
      <c r="GN2" s="318"/>
      <c r="GO2" s="318"/>
      <c r="GP2" s="318"/>
      <c r="GQ2" s="318"/>
      <c r="GR2" s="318"/>
      <c r="GS2" s="318"/>
      <c r="GT2" s="318"/>
      <c r="GU2" s="318"/>
      <c r="GV2" s="318"/>
      <c r="GW2" s="318"/>
      <c r="GX2" s="318"/>
      <c r="GY2" s="318"/>
      <c r="GZ2" s="318"/>
      <c r="HA2" s="318"/>
      <c r="HB2" s="318"/>
      <c r="HC2" s="318"/>
      <c r="HD2" s="318"/>
      <c r="HE2" s="318"/>
      <c r="HF2" s="318"/>
      <c r="HG2" s="318"/>
      <c r="HH2" s="318"/>
      <c r="HI2" s="318"/>
      <c r="HJ2" s="318"/>
      <c r="HK2" s="318"/>
      <c r="HL2" s="318"/>
      <c r="HM2" s="318"/>
      <c r="HN2" s="318"/>
      <c r="HO2" s="318"/>
      <c r="HP2" s="318"/>
      <c r="HQ2" s="318"/>
      <c r="HR2" s="318"/>
      <c r="HS2" s="318"/>
      <c r="HT2" s="318"/>
      <c r="HU2" s="318"/>
      <c r="HV2" s="318"/>
      <c r="HW2" s="318"/>
      <c r="HX2" s="318"/>
      <c r="HY2" s="318"/>
      <c r="HZ2" s="318"/>
      <c r="IA2" s="318"/>
      <c r="IB2" s="318"/>
      <c r="IC2" s="318"/>
      <c r="ID2" s="318"/>
      <c r="IE2" s="318"/>
      <c r="IF2" s="318"/>
      <c r="IG2" s="318"/>
      <c r="IH2" s="318"/>
      <c r="II2" s="318"/>
      <c r="IJ2" s="318"/>
      <c r="IK2" s="318"/>
      <c r="IL2" s="318"/>
      <c r="IM2" s="318"/>
      <c r="IN2" s="318"/>
      <c r="IO2" s="318"/>
      <c r="IP2" s="318"/>
      <c r="IQ2" s="318"/>
      <c r="IR2" s="318"/>
      <c r="IS2" s="318"/>
      <c r="IT2" s="318"/>
      <c r="IU2" s="318"/>
      <c r="IV2" s="318"/>
    </row>
    <row r="3" spans="1:256" s="213" customFormat="1" ht="12.75" customHeight="1">
      <c r="A3" s="1065" t="s">
        <v>0</v>
      </c>
      <c r="B3" s="1065"/>
      <c r="C3" s="1065"/>
      <c r="D3" s="1065"/>
      <c r="E3" s="1065"/>
      <c r="F3" s="1065"/>
      <c r="G3" s="411"/>
      <c r="H3" s="411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8"/>
      <c r="FL3" s="318"/>
      <c r="FM3" s="318"/>
      <c r="FN3" s="318"/>
      <c r="FO3" s="318"/>
      <c r="FP3" s="318"/>
      <c r="FQ3" s="318"/>
      <c r="FR3" s="318"/>
      <c r="FS3" s="318"/>
      <c r="FT3" s="318"/>
      <c r="FU3" s="318"/>
      <c r="FV3" s="318"/>
      <c r="FW3" s="318"/>
      <c r="FX3" s="318"/>
      <c r="FY3" s="318"/>
      <c r="FZ3" s="318"/>
      <c r="GA3" s="318"/>
      <c r="GB3" s="318"/>
      <c r="GC3" s="318"/>
      <c r="GD3" s="318"/>
      <c r="GE3" s="318"/>
      <c r="GF3" s="318"/>
      <c r="GG3" s="318"/>
      <c r="GH3" s="318"/>
      <c r="GI3" s="318"/>
      <c r="GJ3" s="318"/>
      <c r="GK3" s="318"/>
      <c r="GL3" s="318"/>
      <c r="GM3" s="318"/>
      <c r="GN3" s="318"/>
      <c r="GO3" s="318"/>
      <c r="GP3" s="318"/>
      <c r="GQ3" s="318"/>
      <c r="GR3" s="318"/>
      <c r="GS3" s="318"/>
      <c r="GT3" s="318"/>
      <c r="GU3" s="318"/>
      <c r="GV3" s="318"/>
      <c r="GW3" s="318"/>
      <c r="GX3" s="318"/>
      <c r="GY3" s="318"/>
      <c r="GZ3" s="318"/>
      <c r="HA3" s="318"/>
      <c r="HB3" s="318"/>
      <c r="HC3" s="318"/>
      <c r="HD3" s="318"/>
      <c r="HE3" s="318"/>
      <c r="HF3" s="318"/>
      <c r="HG3" s="318"/>
      <c r="HH3" s="318"/>
      <c r="HI3" s="318"/>
      <c r="HJ3" s="318"/>
      <c r="HK3" s="318"/>
      <c r="HL3" s="318"/>
      <c r="HM3" s="318"/>
      <c r="HN3" s="318"/>
      <c r="HO3" s="318"/>
      <c r="HP3" s="318"/>
      <c r="HQ3" s="318"/>
      <c r="HR3" s="318"/>
      <c r="HS3" s="318"/>
      <c r="HT3" s="318"/>
      <c r="HU3" s="318"/>
      <c r="HV3" s="318"/>
      <c r="HW3" s="318"/>
      <c r="HX3" s="318"/>
      <c r="HY3" s="318"/>
      <c r="HZ3" s="318"/>
      <c r="IA3" s="318"/>
      <c r="IB3" s="318"/>
      <c r="IC3" s="318"/>
      <c r="ID3" s="318"/>
      <c r="IE3" s="318"/>
      <c r="IF3" s="318"/>
      <c r="IG3" s="318"/>
      <c r="IH3" s="318"/>
      <c r="II3" s="318"/>
      <c r="IJ3" s="318"/>
      <c r="IK3" s="318"/>
      <c r="IL3" s="318"/>
      <c r="IM3" s="318"/>
      <c r="IN3" s="318"/>
      <c r="IO3" s="318"/>
      <c r="IP3" s="318"/>
      <c r="IQ3" s="318"/>
      <c r="IR3" s="318"/>
      <c r="IS3" s="318"/>
      <c r="IT3" s="318"/>
      <c r="IU3" s="318"/>
      <c r="IV3" s="318"/>
    </row>
    <row r="4" spans="1:256" s="213" customFormat="1" ht="12.75" customHeight="1">
      <c r="A4" s="791" t="s">
        <v>2</v>
      </c>
      <c r="B4" s="791"/>
      <c r="C4" s="791"/>
      <c r="D4" s="791"/>
      <c r="E4" s="791"/>
      <c r="F4" s="791"/>
      <c r="G4" s="411"/>
      <c r="H4" s="411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  <c r="IA4" s="318"/>
      <c r="IB4" s="318"/>
      <c r="IC4" s="318"/>
      <c r="ID4" s="318"/>
      <c r="IE4" s="318"/>
      <c r="IF4" s="318"/>
      <c r="IG4" s="318"/>
      <c r="IH4" s="318"/>
      <c r="II4" s="318"/>
      <c r="IJ4" s="318"/>
      <c r="IK4" s="318"/>
      <c r="IL4" s="318"/>
      <c r="IM4" s="318"/>
      <c r="IN4" s="318"/>
      <c r="IO4" s="318"/>
      <c r="IP4" s="318"/>
      <c r="IQ4" s="318"/>
      <c r="IR4" s="318"/>
      <c r="IS4" s="318"/>
      <c r="IT4" s="318"/>
      <c r="IU4" s="318"/>
      <c r="IV4" s="318"/>
    </row>
    <row r="5" spans="1:256" s="213" customFormat="1" ht="12.75" customHeight="1">
      <c r="A5" s="793" t="s">
        <v>571</v>
      </c>
      <c r="B5" s="793"/>
      <c r="C5" s="793"/>
      <c r="D5" s="793"/>
      <c r="E5" s="793"/>
      <c r="F5" s="793"/>
      <c r="G5" s="411"/>
      <c r="H5" s="411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  <c r="HX5" s="318"/>
      <c r="HY5" s="318"/>
      <c r="HZ5" s="318"/>
      <c r="IA5" s="318"/>
      <c r="IB5" s="318"/>
      <c r="IC5" s="318"/>
      <c r="ID5" s="318"/>
      <c r="IE5" s="318"/>
      <c r="IF5" s="318"/>
      <c r="IG5" s="318"/>
      <c r="IH5" s="318"/>
      <c r="II5" s="318"/>
      <c r="IJ5" s="318"/>
      <c r="IK5" s="318"/>
      <c r="IL5" s="318"/>
      <c r="IM5" s="318"/>
      <c r="IN5" s="318"/>
      <c r="IO5" s="318"/>
      <c r="IP5" s="318"/>
      <c r="IQ5" s="318"/>
      <c r="IR5" s="318"/>
      <c r="IS5" s="318"/>
      <c r="IT5" s="318"/>
      <c r="IU5" s="318"/>
      <c r="IV5" s="318"/>
    </row>
    <row r="6" spans="1:256" s="213" customFormat="1" ht="12.75" customHeight="1">
      <c r="A6" s="791" t="s">
        <v>40</v>
      </c>
      <c r="B6" s="791"/>
      <c r="C6" s="791"/>
      <c r="D6" s="791"/>
      <c r="E6" s="791"/>
      <c r="F6" s="791"/>
      <c r="G6" s="411"/>
      <c r="H6" s="411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  <c r="FL6" s="318"/>
      <c r="FM6" s="318"/>
      <c r="FN6" s="318"/>
      <c r="FO6" s="318"/>
      <c r="FP6" s="318"/>
      <c r="FQ6" s="318"/>
      <c r="FR6" s="318"/>
      <c r="FS6" s="318"/>
      <c r="FT6" s="318"/>
      <c r="FU6" s="318"/>
      <c r="FV6" s="318"/>
      <c r="FW6" s="318"/>
      <c r="FX6" s="318"/>
      <c r="FY6" s="318"/>
      <c r="FZ6" s="318"/>
      <c r="GA6" s="318"/>
      <c r="GB6" s="318"/>
      <c r="GC6" s="318"/>
      <c r="GD6" s="318"/>
      <c r="GE6" s="318"/>
      <c r="GF6" s="318"/>
      <c r="GG6" s="318"/>
      <c r="GH6" s="318"/>
      <c r="GI6" s="318"/>
      <c r="GJ6" s="318"/>
      <c r="GK6" s="318"/>
      <c r="GL6" s="318"/>
      <c r="GM6" s="318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18"/>
      <c r="HC6" s="318"/>
      <c r="HD6" s="318"/>
      <c r="HE6" s="318"/>
      <c r="HF6" s="318"/>
      <c r="HG6" s="318"/>
      <c r="HH6" s="318"/>
      <c r="HI6" s="318"/>
      <c r="HJ6" s="318"/>
      <c r="HK6" s="318"/>
      <c r="HL6" s="318"/>
      <c r="HM6" s="318"/>
      <c r="HN6" s="318"/>
      <c r="HO6" s="318"/>
      <c r="HP6" s="318"/>
      <c r="HQ6" s="318"/>
      <c r="HR6" s="318"/>
      <c r="HS6" s="318"/>
      <c r="HT6" s="318"/>
      <c r="HU6" s="318"/>
      <c r="HV6" s="318"/>
      <c r="HW6" s="318"/>
      <c r="HX6" s="318"/>
      <c r="HY6" s="318"/>
      <c r="HZ6" s="318"/>
      <c r="IA6" s="318"/>
      <c r="IB6" s="318"/>
      <c r="IC6" s="318"/>
      <c r="ID6" s="318"/>
      <c r="IE6" s="318"/>
      <c r="IF6" s="318"/>
      <c r="IG6" s="318"/>
      <c r="IH6" s="318"/>
      <c r="II6" s="1080" t="s">
        <v>3</v>
      </c>
      <c r="IJ6" s="1080"/>
      <c r="IK6" s="1080"/>
      <c r="IL6" s="1080"/>
      <c r="IM6" s="1080"/>
      <c r="IN6" s="1080"/>
      <c r="IO6" s="218">
        <f>IF($A$7=IP6,1,0)</f>
        <v>1</v>
      </c>
      <c r="IP6" s="1079" t="s">
        <v>572</v>
      </c>
      <c r="IQ6" s="1079"/>
      <c r="IR6" s="1079"/>
      <c r="IS6" s="1079"/>
      <c r="IT6" s="1079"/>
      <c r="IU6" s="1079"/>
      <c r="IV6" s="1079"/>
    </row>
    <row r="7" spans="1:256" s="213" customFormat="1" ht="12.75" customHeight="1">
      <c r="A7" s="793" t="str">
        <f>+'Informações Iniciais'!A5:B5</f>
        <v>&lt;SELECIONE O PERÍODO CLICANDO NA SETA AO LADO&gt;</v>
      </c>
      <c r="B7" s="793"/>
      <c r="C7" s="793"/>
      <c r="D7" s="793"/>
      <c r="E7" s="793"/>
      <c r="F7" s="793"/>
      <c r="G7" s="793"/>
      <c r="H7" s="793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1080"/>
      <c r="IJ7" s="1080"/>
      <c r="IK7" s="1080"/>
      <c r="IL7" s="1080"/>
      <c r="IM7" s="1080"/>
      <c r="IN7" s="1080"/>
      <c r="IO7" s="218"/>
      <c r="IP7" s="218"/>
      <c r="IQ7" s="218"/>
      <c r="IR7" s="218"/>
      <c r="IS7" s="218"/>
      <c r="IT7" s="218">
        <f t="shared" ref="IT7:IT12" si="0">IF($A$7=IV7,1,0)</f>
        <v>0</v>
      </c>
      <c r="IU7" s="218"/>
      <c r="IV7" s="319" t="s">
        <v>6</v>
      </c>
    </row>
    <row r="8" spans="1:256" s="213" customFormat="1" ht="21.75" customHeight="1">
      <c r="A8" s="1082" t="str">
        <f>IF($D$118&lt;&gt;($F$118+$H$118),"HÁ ERRO NO QUADRO DESPESAS COM MDE - VERIFIQUE!!!","")</f>
        <v/>
      </c>
      <c r="B8" s="1082"/>
      <c r="C8" s="1082"/>
      <c r="D8" s="1082"/>
      <c r="E8" s="1082"/>
      <c r="F8" s="1082"/>
      <c r="G8" s="1082"/>
      <c r="H8" s="1082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8"/>
      <c r="FL8" s="318"/>
      <c r="FM8" s="318"/>
      <c r="FN8" s="318"/>
      <c r="FO8" s="318"/>
      <c r="FP8" s="318"/>
      <c r="FQ8" s="318"/>
      <c r="FR8" s="318"/>
      <c r="FS8" s="318"/>
      <c r="FT8" s="318"/>
      <c r="FU8" s="318"/>
      <c r="FV8" s="318"/>
      <c r="FW8" s="318"/>
      <c r="FX8" s="318"/>
      <c r="FY8" s="318"/>
      <c r="FZ8" s="318"/>
      <c r="GA8" s="318"/>
      <c r="GB8" s="318"/>
      <c r="GC8" s="318"/>
      <c r="GD8" s="318"/>
      <c r="GE8" s="318"/>
      <c r="GF8" s="318"/>
      <c r="GG8" s="318"/>
      <c r="GH8" s="318"/>
      <c r="GI8" s="318"/>
      <c r="GJ8" s="318"/>
      <c r="GK8" s="318"/>
      <c r="GL8" s="318"/>
      <c r="GM8" s="318"/>
      <c r="GN8" s="318"/>
      <c r="GO8" s="318"/>
      <c r="GP8" s="318"/>
      <c r="GQ8" s="318"/>
      <c r="GR8" s="318"/>
      <c r="GS8" s="318"/>
      <c r="GT8" s="318"/>
      <c r="GU8" s="318"/>
      <c r="GV8" s="318"/>
      <c r="GW8" s="318"/>
      <c r="GX8" s="318"/>
      <c r="GY8" s="318"/>
      <c r="GZ8" s="318"/>
      <c r="HA8" s="318"/>
      <c r="HB8" s="318"/>
      <c r="HC8" s="318"/>
      <c r="HD8" s="318"/>
      <c r="HE8" s="318"/>
      <c r="HF8" s="318"/>
      <c r="HG8" s="318"/>
      <c r="HH8" s="318"/>
      <c r="HI8" s="318"/>
      <c r="HJ8" s="318"/>
      <c r="HK8" s="318"/>
      <c r="HL8" s="318"/>
      <c r="HM8" s="318"/>
      <c r="HN8" s="318"/>
      <c r="HO8" s="318"/>
      <c r="HP8" s="318"/>
      <c r="HQ8" s="318"/>
      <c r="HR8" s="318"/>
      <c r="HS8" s="318"/>
      <c r="HT8" s="318"/>
      <c r="HU8" s="318"/>
      <c r="HV8" s="318"/>
      <c r="HW8" s="318"/>
      <c r="HX8" s="318"/>
      <c r="HY8" s="318"/>
      <c r="HZ8" s="318"/>
      <c r="IA8" s="318"/>
      <c r="IB8" s="318"/>
      <c r="IC8" s="318"/>
      <c r="ID8" s="318"/>
      <c r="IE8" s="318"/>
      <c r="IF8" s="318"/>
      <c r="IG8" s="318"/>
      <c r="IH8" s="318"/>
      <c r="II8" s="1080"/>
      <c r="IJ8" s="1080"/>
      <c r="IK8" s="1080"/>
      <c r="IL8" s="1080"/>
      <c r="IM8" s="1080"/>
      <c r="IN8" s="1080"/>
      <c r="IO8" s="218"/>
      <c r="IP8" s="218"/>
      <c r="IQ8" s="218"/>
      <c r="IR8" s="218"/>
      <c r="IS8" s="218"/>
      <c r="IT8" s="218">
        <f t="shared" si="0"/>
        <v>0</v>
      </c>
      <c r="IU8" s="218"/>
      <c r="IV8" s="319" t="s">
        <v>8</v>
      </c>
    </row>
    <row r="9" spans="1:256" s="213" customFormat="1" ht="12.75" customHeight="1">
      <c r="A9" s="638" t="s">
        <v>573</v>
      </c>
      <c r="B9" s="624"/>
      <c r="C9" s="624"/>
      <c r="D9" s="624"/>
      <c r="E9" s="624"/>
      <c r="F9" s="425"/>
      <c r="G9" s="411"/>
      <c r="H9" s="425">
        <v>1</v>
      </c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  <c r="FH9" s="318"/>
      <c r="FI9" s="318"/>
      <c r="FJ9" s="318"/>
      <c r="FK9" s="318"/>
      <c r="FL9" s="318"/>
      <c r="FM9" s="318"/>
      <c r="FN9" s="318"/>
      <c r="FO9" s="318"/>
      <c r="FP9" s="318"/>
      <c r="FQ9" s="318"/>
      <c r="FR9" s="318"/>
      <c r="FS9" s="318"/>
      <c r="FT9" s="318"/>
      <c r="FU9" s="318"/>
      <c r="FV9" s="318"/>
      <c r="FW9" s="318"/>
      <c r="FX9" s="318"/>
      <c r="FY9" s="318"/>
      <c r="FZ9" s="318"/>
      <c r="GA9" s="318"/>
      <c r="GB9" s="318"/>
      <c r="GC9" s="318"/>
      <c r="GD9" s="318"/>
      <c r="GE9" s="318"/>
      <c r="GF9" s="318"/>
      <c r="GG9" s="318"/>
      <c r="GH9" s="318"/>
      <c r="GI9" s="318"/>
      <c r="GJ9" s="318"/>
      <c r="GK9" s="318"/>
      <c r="GL9" s="318"/>
      <c r="GM9" s="318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  <c r="HX9" s="318"/>
      <c r="HY9" s="318"/>
      <c r="HZ9" s="318"/>
      <c r="IA9" s="318"/>
      <c r="IB9" s="318"/>
      <c r="IC9" s="318"/>
      <c r="ID9" s="318"/>
      <c r="IE9" s="318"/>
      <c r="IF9" s="318"/>
      <c r="IG9" s="318"/>
      <c r="IH9" s="318"/>
      <c r="II9" s="1080"/>
      <c r="IJ9" s="1080"/>
      <c r="IK9" s="1080"/>
      <c r="IL9" s="1080"/>
      <c r="IM9" s="1080"/>
      <c r="IN9" s="1080"/>
      <c r="IO9" s="218"/>
      <c r="IP9" s="218"/>
      <c r="IQ9" s="218"/>
      <c r="IR9" s="218"/>
      <c r="IS9" s="218"/>
      <c r="IT9" s="218">
        <f t="shared" si="0"/>
        <v>0</v>
      </c>
      <c r="IU9" s="218"/>
      <c r="IV9" s="319" t="s">
        <v>9</v>
      </c>
    </row>
    <row r="10" spans="1:256" s="213" customFormat="1" ht="12.75" customHeight="1">
      <c r="A10" s="1073" t="s">
        <v>574</v>
      </c>
      <c r="B10" s="1073"/>
      <c r="C10" s="1073"/>
      <c r="D10" s="1073"/>
      <c r="E10" s="1073"/>
      <c r="F10" s="1073"/>
      <c r="G10" s="1073"/>
      <c r="H10" s="1073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  <c r="FL10" s="318"/>
      <c r="FM10" s="318"/>
      <c r="FN10" s="318"/>
      <c r="FO10" s="318"/>
      <c r="FP10" s="318"/>
      <c r="FQ10" s="318"/>
      <c r="FR10" s="318"/>
      <c r="FS10" s="318"/>
      <c r="FT10" s="318"/>
      <c r="FU10" s="318"/>
      <c r="FV10" s="318"/>
      <c r="FW10" s="318"/>
      <c r="FX10" s="318"/>
      <c r="FY10" s="318"/>
      <c r="FZ10" s="318"/>
      <c r="GA10" s="318"/>
      <c r="GB10" s="318"/>
      <c r="GC10" s="318"/>
      <c r="GD10" s="318"/>
      <c r="GE10" s="318"/>
      <c r="GF10" s="318"/>
      <c r="GG10" s="318"/>
      <c r="GH10" s="318"/>
      <c r="GI10" s="318"/>
      <c r="GJ10" s="318"/>
      <c r="GK10" s="318"/>
      <c r="GL10" s="318"/>
      <c r="GM10" s="318"/>
      <c r="GN10" s="318"/>
      <c r="GO10" s="318"/>
      <c r="GP10" s="318"/>
      <c r="GQ10" s="318"/>
      <c r="GR10" s="318"/>
      <c r="GS10" s="318"/>
      <c r="GT10" s="318"/>
      <c r="GU10" s="318"/>
      <c r="GV10" s="318"/>
      <c r="GW10" s="318"/>
      <c r="GX10" s="318"/>
      <c r="GY10" s="318"/>
      <c r="GZ10" s="318"/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  <c r="HQ10" s="318"/>
      <c r="HR10" s="318"/>
      <c r="HS10" s="318"/>
      <c r="HT10" s="318"/>
      <c r="HU10" s="318"/>
      <c r="HV10" s="318"/>
      <c r="HW10" s="318"/>
      <c r="HX10" s="318"/>
      <c r="HY10" s="318"/>
      <c r="HZ10" s="318"/>
      <c r="IA10" s="318"/>
      <c r="IB10" s="318"/>
      <c r="IC10" s="318"/>
      <c r="ID10" s="318"/>
      <c r="IE10" s="318"/>
      <c r="IF10" s="318"/>
      <c r="IG10" s="318"/>
      <c r="IH10" s="318"/>
      <c r="II10" s="1080"/>
      <c r="IJ10" s="1080"/>
      <c r="IK10" s="1080"/>
      <c r="IL10" s="1080"/>
      <c r="IM10" s="1080"/>
      <c r="IN10" s="1080"/>
      <c r="IO10" s="218"/>
      <c r="IP10" s="218"/>
      <c r="IQ10" s="218"/>
      <c r="IR10" s="218"/>
      <c r="IS10" s="218"/>
      <c r="IT10" s="218">
        <f t="shared" si="0"/>
        <v>0</v>
      </c>
      <c r="IU10" s="218"/>
      <c r="IV10" s="319" t="s">
        <v>11</v>
      </c>
    </row>
    <row r="11" spans="1:256" s="213" customFormat="1" ht="12.75" customHeight="1">
      <c r="A11" s="219"/>
      <c r="B11" s="975" t="s">
        <v>44</v>
      </c>
      <c r="C11" s="1034"/>
      <c r="D11" s="975" t="s">
        <v>45</v>
      </c>
      <c r="E11" s="1034"/>
      <c r="F11" s="777" t="s">
        <v>46</v>
      </c>
      <c r="G11" s="1076"/>
      <c r="H11" s="1076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8"/>
      <c r="FT11" s="318"/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8"/>
      <c r="GJ11" s="318"/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8"/>
      <c r="GZ11" s="318"/>
      <c r="HA11" s="318"/>
      <c r="HB11" s="318"/>
      <c r="HC11" s="318"/>
      <c r="HD11" s="318"/>
      <c r="HE11" s="318"/>
      <c r="HF11" s="318"/>
      <c r="HG11" s="318"/>
      <c r="HH11" s="318"/>
      <c r="HI11" s="318"/>
      <c r="HJ11" s="318"/>
      <c r="HK11" s="318"/>
      <c r="HL11" s="318"/>
      <c r="HM11" s="318"/>
      <c r="HN11" s="318"/>
      <c r="HO11" s="318"/>
      <c r="HP11" s="318"/>
      <c r="HQ11" s="318"/>
      <c r="HR11" s="318"/>
      <c r="HS11" s="318"/>
      <c r="HT11" s="318"/>
      <c r="HU11" s="318"/>
      <c r="HV11" s="318"/>
      <c r="HW11" s="318"/>
      <c r="HX11" s="318"/>
      <c r="HY11" s="318"/>
      <c r="HZ11" s="318"/>
      <c r="IA11" s="318"/>
      <c r="IB11" s="318"/>
      <c r="IC11" s="318"/>
      <c r="ID11" s="318"/>
      <c r="IE11" s="318"/>
      <c r="IF11" s="318"/>
      <c r="IG11" s="318"/>
      <c r="IH11" s="318"/>
      <c r="II11" s="1080"/>
      <c r="IJ11" s="1080"/>
      <c r="IK11" s="1080"/>
      <c r="IL11" s="1080"/>
      <c r="IM11" s="1080"/>
      <c r="IN11" s="1080"/>
      <c r="IO11" s="218"/>
      <c r="IP11" s="218"/>
      <c r="IQ11" s="218"/>
      <c r="IR11" s="218"/>
      <c r="IS11" s="218"/>
      <c r="IT11" s="218">
        <f t="shared" si="0"/>
        <v>0</v>
      </c>
      <c r="IU11" s="218"/>
      <c r="IV11" s="319" t="s">
        <v>14</v>
      </c>
    </row>
    <row r="12" spans="1:256" s="213" customFormat="1" ht="12.75" customHeight="1">
      <c r="A12" s="654" t="s">
        <v>575</v>
      </c>
      <c r="B12" s="1035"/>
      <c r="C12" s="1037"/>
      <c r="D12" s="1035"/>
      <c r="E12" s="1037"/>
      <c r="F12" s="1074" t="s">
        <v>50</v>
      </c>
      <c r="G12" s="1075"/>
      <c r="H12" s="455" t="s">
        <v>49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8"/>
      <c r="FL12" s="318"/>
      <c r="FM12" s="318"/>
      <c r="FN12" s="318"/>
      <c r="FO12" s="318"/>
      <c r="FP12" s="318"/>
      <c r="FQ12" s="318"/>
      <c r="FR12" s="318"/>
      <c r="FS12" s="318"/>
      <c r="FT12" s="318"/>
      <c r="FU12" s="318"/>
      <c r="FV12" s="318"/>
      <c r="FW12" s="318"/>
      <c r="FX12" s="318"/>
      <c r="FY12" s="318"/>
      <c r="FZ12" s="318"/>
      <c r="GA12" s="318"/>
      <c r="GB12" s="318"/>
      <c r="GC12" s="318"/>
      <c r="GD12" s="318"/>
      <c r="GE12" s="318"/>
      <c r="GF12" s="318"/>
      <c r="GG12" s="318"/>
      <c r="GH12" s="318"/>
      <c r="GI12" s="318"/>
      <c r="GJ12" s="318"/>
      <c r="GK12" s="318"/>
      <c r="GL12" s="318"/>
      <c r="GM12" s="318"/>
      <c r="GN12" s="318"/>
      <c r="GO12" s="318"/>
      <c r="GP12" s="318"/>
      <c r="GQ12" s="318"/>
      <c r="GR12" s="318"/>
      <c r="GS12" s="318"/>
      <c r="GT12" s="318"/>
      <c r="GU12" s="318"/>
      <c r="GV12" s="318"/>
      <c r="GW12" s="318"/>
      <c r="GX12" s="318"/>
      <c r="GY12" s="318"/>
      <c r="GZ12" s="318"/>
      <c r="HA12" s="318"/>
      <c r="HB12" s="318"/>
      <c r="HC12" s="318"/>
      <c r="HD12" s="318"/>
      <c r="HE12" s="318"/>
      <c r="HF12" s="318"/>
      <c r="HG12" s="318"/>
      <c r="HH12" s="318"/>
      <c r="HI12" s="318"/>
      <c r="HJ12" s="318"/>
      <c r="HK12" s="318"/>
      <c r="HL12" s="318"/>
      <c r="HM12" s="318"/>
      <c r="HN12" s="318"/>
      <c r="HO12" s="318"/>
      <c r="HP12" s="318"/>
      <c r="HQ12" s="318"/>
      <c r="HR12" s="318"/>
      <c r="HS12" s="318"/>
      <c r="HT12" s="318"/>
      <c r="HU12" s="318"/>
      <c r="HV12" s="318"/>
      <c r="HW12" s="318"/>
      <c r="HX12" s="318"/>
      <c r="HY12" s="318"/>
      <c r="HZ12" s="318"/>
      <c r="IA12" s="318"/>
      <c r="IB12" s="318"/>
      <c r="IC12" s="318"/>
      <c r="ID12" s="318"/>
      <c r="IE12" s="318"/>
      <c r="IF12" s="318"/>
      <c r="IG12" s="318"/>
      <c r="IH12" s="318"/>
      <c r="II12" s="1080"/>
      <c r="IJ12" s="1080"/>
      <c r="IK12" s="1080"/>
      <c r="IL12" s="1080"/>
      <c r="IM12" s="1080"/>
      <c r="IN12" s="1080"/>
      <c r="IO12" s="218"/>
      <c r="IP12" s="218"/>
      <c r="IQ12" s="218"/>
      <c r="IR12" s="218"/>
      <c r="IS12" s="218"/>
      <c r="IT12" s="218">
        <f t="shared" si="0"/>
        <v>0</v>
      </c>
      <c r="IU12" s="218"/>
      <c r="IV12" s="319" t="s">
        <v>17</v>
      </c>
    </row>
    <row r="13" spans="1:256" s="213" customFormat="1" ht="12.75" customHeight="1">
      <c r="A13" s="220"/>
      <c r="B13" s="977"/>
      <c r="C13" s="1039"/>
      <c r="D13" s="1071" t="s">
        <v>51</v>
      </c>
      <c r="E13" s="1072"/>
      <c r="F13" s="1071" t="s">
        <v>52</v>
      </c>
      <c r="G13" s="1072"/>
      <c r="H13" s="456" t="s">
        <v>576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  <c r="FL13" s="318"/>
      <c r="FM13" s="318"/>
      <c r="FN13" s="318"/>
      <c r="FO13" s="318"/>
      <c r="FP13" s="318"/>
      <c r="FQ13" s="318"/>
      <c r="FR13" s="318"/>
      <c r="FS13" s="318"/>
      <c r="FT13" s="318"/>
      <c r="FU13" s="318"/>
      <c r="FV13" s="318"/>
      <c r="FW13" s="318"/>
      <c r="FX13" s="318"/>
      <c r="FY13" s="318"/>
      <c r="FZ13" s="318"/>
      <c r="GA13" s="318"/>
      <c r="GB13" s="318"/>
      <c r="GC13" s="318"/>
      <c r="GD13" s="318"/>
      <c r="GE13" s="318"/>
      <c r="GF13" s="318"/>
      <c r="GG13" s="318"/>
      <c r="GH13" s="318"/>
      <c r="GI13" s="318"/>
      <c r="GJ13" s="318"/>
      <c r="GK13" s="318"/>
      <c r="GL13" s="318"/>
      <c r="GM13" s="318"/>
      <c r="GN13" s="318"/>
      <c r="GO13" s="318"/>
      <c r="GP13" s="318"/>
      <c r="GQ13" s="318"/>
      <c r="GR13" s="318"/>
      <c r="GS13" s="318"/>
      <c r="GT13" s="318"/>
      <c r="GU13" s="318"/>
      <c r="GV13" s="318"/>
      <c r="GW13" s="318"/>
      <c r="GX13" s="318"/>
      <c r="GY13" s="318"/>
      <c r="GZ13" s="318"/>
      <c r="HA13" s="318"/>
      <c r="HB13" s="318"/>
      <c r="HC13" s="318"/>
      <c r="HD13" s="318"/>
      <c r="HE13" s="318"/>
      <c r="HF13" s="318"/>
      <c r="HG13" s="318"/>
      <c r="HH13" s="318"/>
      <c r="HI13" s="318"/>
      <c r="HJ13" s="318"/>
      <c r="HK13" s="318"/>
      <c r="HL13" s="318"/>
      <c r="HM13" s="318"/>
      <c r="HN13" s="318"/>
      <c r="HO13" s="318"/>
      <c r="HP13" s="318"/>
      <c r="HQ13" s="318"/>
      <c r="HR13" s="318"/>
      <c r="HS13" s="318"/>
      <c r="HT13" s="318"/>
      <c r="HU13" s="318"/>
      <c r="HV13" s="318"/>
      <c r="HW13" s="318"/>
      <c r="HX13" s="318"/>
      <c r="HY13" s="318"/>
      <c r="HZ13" s="318"/>
      <c r="IA13" s="318"/>
      <c r="IB13" s="318"/>
      <c r="IC13" s="318"/>
      <c r="ID13" s="318"/>
      <c r="IE13" s="318"/>
      <c r="IF13" s="318"/>
      <c r="IG13" s="318"/>
      <c r="IH13" s="3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>
        <f>SUM(IT7:IT12)+IO6</f>
        <v>1</v>
      </c>
      <c r="IU13" s="218"/>
      <c r="IV13" s="218"/>
    </row>
    <row r="14" spans="1:256" s="213" customFormat="1" ht="12.75" customHeight="1">
      <c r="A14" s="635" t="s">
        <v>577</v>
      </c>
      <c r="B14" s="947">
        <f>B15+B18+B21+B24+B25</f>
        <v>866566</v>
      </c>
      <c r="C14" s="948"/>
      <c r="D14" s="947">
        <f>D15+D18+D21+D24+D25</f>
        <v>866566</v>
      </c>
      <c r="E14" s="948"/>
      <c r="F14" s="947">
        <f>F15+F18+F21+F24+F25</f>
        <v>63300.21</v>
      </c>
      <c r="G14" s="948"/>
      <c r="H14" s="432">
        <f t="shared" ref="H14:H38" si="1">IF(D14="",0,IF(D14=0,0,F14/D14))</f>
        <v>7.3047188558055587E-2</v>
      </c>
      <c r="I14" s="225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102" t="s">
        <v>578</v>
      </c>
      <c r="IV14" s="218">
        <f>+'Informações Iniciais'!C23</f>
        <v>0</v>
      </c>
    </row>
    <row r="15" spans="1:256" s="213" customFormat="1" ht="12.75" customHeight="1">
      <c r="A15" s="635" t="s">
        <v>579</v>
      </c>
      <c r="B15" s="947">
        <f>+B16+B17</f>
        <v>236992</v>
      </c>
      <c r="C15" s="948"/>
      <c r="D15" s="947">
        <f>+D16+D17</f>
        <v>236992</v>
      </c>
      <c r="E15" s="948"/>
      <c r="F15" s="947">
        <f>+F16+F17</f>
        <v>0</v>
      </c>
      <c r="G15" s="948"/>
      <c r="H15" s="432">
        <f t="shared" si="1"/>
        <v>0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  <c r="DR15" s="318"/>
      <c r="DS15" s="318"/>
      <c r="DT15" s="318"/>
      <c r="DU15" s="318"/>
      <c r="DV15" s="318"/>
      <c r="DW15" s="318"/>
      <c r="DX15" s="318"/>
      <c r="DY15" s="318"/>
      <c r="DZ15" s="318"/>
      <c r="EA15" s="318"/>
      <c r="EB15" s="318"/>
      <c r="EC15" s="318"/>
      <c r="ED15" s="318"/>
      <c r="EE15" s="318"/>
      <c r="EF15" s="318"/>
      <c r="EG15" s="318"/>
      <c r="EH15" s="318"/>
      <c r="EI15" s="318"/>
      <c r="EJ15" s="318"/>
      <c r="EK15" s="318"/>
      <c r="EL15" s="318"/>
      <c r="EM15" s="318"/>
      <c r="EN15" s="318"/>
      <c r="EO15" s="318"/>
      <c r="EP15" s="318"/>
      <c r="EQ15" s="318"/>
      <c r="ER15" s="318"/>
      <c r="ES15" s="318"/>
      <c r="ET15" s="318"/>
      <c r="EU15" s="318"/>
      <c r="EV15" s="318"/>
      <c r="EW15" s="318"/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318"/>
      <c r="FJ15" s="318"/>
      <c r="FK15" s="318"/>
      <c r="FL15" s="318"/>
      <c r="FM15" s="318"/>
      <c r="FN15" s="318"/>
      <c r="FO15" s="318"/>
      <c r="FP15" s="318"/>
      <c r="FQ15" s="318"/>
      <c r="FR15" s="318"/>
      <c r="FS15" s="318"/>
      <c r="FT15" s="318"/>
      <c r="FU15" s="318"/>
      <c r="FV15" s="318"/>
      <c r="FW15" s="318"/>
      <c r="FX15" s="318"/>
      <c r="FY15" s="318"/>
      <c r="FZ15" s="318"/>
      <c r="GA15" s="318"/>
      <c r="GB15" s="318"/>
      <c r="GC15" s="318"/>
      <c r="GD15" s="318"/>
      <c r="GE15" s="318"/>
      <c r="GF15" s="318"/>
      <c r="GG15" s="318"/>
      <c r="GH15" s="318"/>
      <c r="GI15" s="318"/>
      <c r="GJ15" s="318"/>
      <c r="GK15" s="318"/>
      <c r="GL15" s="318"/>
      <c r="GM15" s="318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8"/>
      <c r="GZ15" s="318"/>
      <c r="HA15" s="318"/>
      <c r="HB15" s="318"/>
      <c r="HC15" s="318"/>
      <c r="HD15" s="318"/>
      <c r="HE15" s="318"/>
      <c r="HF15" s="318"/>
      <c r="HG15" s="318"/>
      <c r="HH15" s="318"/>
      <c r="HI15" s="318"/>
      <c r="HJ15" s="318"/>
      <c r="HK15" s="318"/>
      <c r="HL15" s="318"/>
      <c r="HM15" s="318"/>
      <c r="HN15" s="318"/>
      <c r="HO15" s="318"/>
      <c r="HP15" s="318"/>
      <c r="HQ15" s="318"/>
      <c r="HR15" s="318"/>
      <c r="HS15" s="318"/>
      <c r="HT15" s="318"/>
      <c r="HU15" s="318"/>
      <c r="HV15" s="318"/>
      <c r="HW15" s="318"/>
      <c r="HX15" s="318"/>
      <c r="HY15" s="318"/>
      <c r="HZ15" s="318"/>
      <c r="IA15" s="318"/>
      <c r="IB15" s="318"/>
      <c r="IC15" s="318"/>
      <c r="ID15" s="318"/>
      <c r="IE15" s="318"/>
      <c r="IF15" s="318"/>
      <c r="IG15" s="318"/>
      <c r="IH15" s="318"/>
      <c r="II15" s="318"/>
      <c r="IJ15" s="318"/>
      <c r="IK15" s="318"/>
      <c r="IL15" s="318"/>
      <c r="IM15" s="318"/>
      <c r="IN15" s="318"/>
      <c r="IO15" s="318"/>
      <c r="IP15" s="318"/>
      <c r="IQ15" s="318"/>
      <c r="IR15" s="318"/>
      <c r="IS15" s="318"/>
      <c r="IT15" s="318"/>
      <c r="IU15" s="318"/>
      <c r="IV15" s="318"/>
    </row>
    <row r="16" spans="1:256" s="213" customFormat="1" ht="12.75" customHeight="1">
      <c r="A16" s="635" t="s">
        <v>580</v>
      </c>
      <c r="B16" s="703">
        <v>236992</v>
      </c>
      <c r="C16" s="704"/>
      <c r="D16" s="703">
        <v>236992</v>
      </c>
      <c r="E16" s="704"/>
      <c r="F16" s="703"/>
      <c r="G16" s="704"/>
      <c r="H16" s="432">
        <f t="shared" si="1"/>
        <v>0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8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8"/>
      <c r="FY16" s="318"/>
      <c r="FZ16" s="318"/>
      <c r="GA16" s="318"/>
      <c r="GB16" s="318"/>
      <c r="GC16" s="318"/>
      <c r="GD16" s="318"/>
      <c r="GE16" s="318"/>
      <c r="GF16" s="318"/>
      <c r="GG16" s="318"/>
      <c r="GH16" s="318"/>
      <c r="GI16" s="318"/>
      <c r="GJ16" s="318"/>
      <c r="GK16" s="318"/>
      <c r="GL16" s="318"/>
      <c r="GM16" s="318"/>
      <c r="GN16" s="318"/>
      <c r="GO16" s="318"/>
      <c r="GP16" s="318"/>
      <c r="GQ16" s="318"/>
      <c r="GR16" s="318"/>
      <c r="GS16" s="318"/>
      <c r="GT16" s="318"/>
      <c r="GU16" s="318"/>
      <c r="GV16" s="318"/>
      <c r="GW16" s="318"/>
      <c r="GX16" s="318"/>
      <c r="GY16" s="318"/>
      <c r="GZ16" s="318"/>
      <c r="HA16" s="318"/>
      <c r="HB16" s="318"/>
      <c r="HC16" s="318"/>
      <c r="HD16" s="318"/>
      <c r="HE16" s="318"/>
      <c r="HF16" s="318"/>
      <c r="HG16" s="318"/>
      <c r="HH16" s="318"/>
      <c r="HI16" s="318"/>
      <c r="HJ16" s="318"/>
      <c r="HK16" s="318"/>
      <c r="HL16" s="318"/>
      <c r="HM16" s="318"/>
      <c r="HN16" s="318"/>
      <c r="HO16" s="318"/>
      <c r="HP16" s="318"/>
      <c r="HQ16" s="318"/>
      <c r="HR16" s="318"/>
      <c r="HS16" s="318"/>
      <c r="HT16" s="318"/>
      <c r="HU16" s="318"/>
      <c r="HV16" s="318"/>
      <c r="HW16" s="318"/>
      <c r="HX16" s="318"/>
      <c r="HY16" s="318"/>
      <c r="HZ16" s="318"/>
      <c r="IA16" s="318"/>
      <c r="IB16" s="318"/>
      <c r="IC16" s="318"/>
      <c r="ID16" s="318"/>
      <c r="IE16" s="318"/>
      <c r="IF16" s="318"/>
      <c r="IG16" s="318"/>
      <c r="IH16" s="318"/>
      <c r="II16" s="318"/>
      <c r="IJ16" s="318"/>
      <c r="IK16" s="318"/>
      <c r="IL16" s="318"/>
      <c r="IM16" s="318"/>
      <c r="IN16" s="318"/>
      <c r="IO16" s="318"/>
      <c r="IP16" s="318"/>
      <c r="IQ16" s="318"/>
      <c r="IR16" s="318"/>
      <c r="IS16" s="318"/>
      <c r="IT16" s="318"/>
      <c r="IU16" s="318"/>
      <c r="IV16" s="318"/>
    </row>
    <row r="17" spans="1:9" s="213" customFormat="1" ht="12.75" customHeight="1">
      <c r="A17" s="635" t="s">
        <v>581</v>
      </c>
      <c r="B17" s="703"/>
      <c r="C17" s="704"/>
      <c r="D17" s="703"/>
      <c r="E17" s="704"/>
      <c r="F17" s="703"/>
      <c r="G17" s="704"/>
      <c r="H17" s="432">
        <f t="shared" si="1"/>
        <v>0</v>
      </c>
      <c r="I17" s="318"/>
    </row>
    <row r="18" spans="1:9" s="213" customFormat="1" ht="12.75" customHeight="1">
      <c r="A18" s="635" t="s">
        <v>582</v>
      </c>
      <c r="B18" s="947">
        <f>+B19+B20</f>
        <v>11334</v>
      </c>
      <c r="C18" s="948"/>
      <c r="D18" s="947">
        <f>+D19+D20</f>
        <v>11334</v>
      </c>
      <c r="E18" s="948"/>
      <c r="F18" s="947">
        <f>+F19+F20</f>
        <v>0</v>
      </c>
      <c r="G18" s="948"/>
      <c r="H18" s="432">
        <f t="shared" si="1"/>
        <v>0</v>
      </c>
      <c r="I18" s="318"/>
    </row>
    <row r="19" spans="1:9" s="213" customFormat="1" ht="12.75" customHeight="1">
      <c r="A19" s="635" t="s">
        <v>583</v>
      </c>
      <c r="B19" s="703">
        <v>11334</v>
      </c>
      <c r="C19" s="704"/>
      <c r="D19" s="703">
        <v>11334</v>
      </c>
      <c r="E19" s="704"/>
      <c r="F19" s="703"/>
      <c r="G19" s="704"/>
      <c r="H19" s="432">
        <f t="shared" si="1"/>
        <v>0</v>
      </c>
      <c r="I19" s="318"/>
    </row>
    <row r="20" spans="1:9" s="213" customFormat="1" ht="12.75" customHeight="1">
      <c r="A20" s="635" t="s">
        <v>584</v>
      </c>
      <c r="B20" s="703"/>
      <c r="C20" s="704"/>
      <c r="D20" s="703"/>
      <c r="E20" s="704"/>
      <c r="F20" s="703"/>
      <c r="G20" s="704"/>
      <c r="H20" s="432">
        <f t="shared" si="1"/>
        <v>0</v>
      </c>
      <c r="I20" s="318"/>
    </row>
    <row r="21" spans="1:9" s="213" customFormat="1" ht="12.75" customHeight="1">
      <c r="A21" s="635" t="s">
        <v>585</v>
      </c>
      <c r="B21" s="947">
        <f>+B22+B23</f>
        <v>309120</v>
      </c>
      <c r="C21" s="948"/>
      <c r="D21" s="947">
        <f>+D22+D23</f>
        <v>309120</v>
      </c>
      <c r="E21" s="948"/>
      <c r="F21" s="947">
        <f>+F22+F23</f>
        <v>63300.21</v>
      </c>
      <c r="G21" s="948"/>
      <c r="H21" s="432">
        <f t="shared" si="1"/>
        <v>0.20477552406832297</v>
      </c>
      <c r="I21" s="318"/>
    </row>
    <row r="22" spans="1:9" s="213" customFormat="1" ht="12.75" customHeight="1">
      <c r="A22" s="635" t="s">
        <v>586</v>
      </c>
      <c r="B22" s="703">
        <v>309120</v>
      </c>
      <c r="C22" s="704"/>
      <c r="D22" s="703">
        <v>309120</v>
      </c>
      <c r="E22" s="704"/>
      <c r="F22" s="703">
        <v>63300.21</v>
      </c>
      <c r="G22" s="704"/>
      <c r="H22" s="432">
        <f t="shared" si="1"/>
        <v>0.20477552406832297</v>
      </c>
      <c r="I22" s="318"/>
    </row>
    <row r="23" spans="1:9" s="213" customFormat="1" ht="12.75" customHeight="1">
      <c r="A23" s="635" t="s">
        <v>587</v>
      </c>
      <c r="B23" s="703"/>
      <c r="C23" s="704"/>
      <c r="D23" s="703"/>
      <c r="E23" s="704"/>
      <c r="F23" s="703"/>
      <c r="G23" s="704"/>
      <c r="H23" s="432">
        <f t="shared" si="1"/>
        <v>0</v>
      </c>
      <c r="I23" s="318"/>
    </row>
    <row r="24" spans="1:9" s="213" customFormat="1" ht="12.75" customHeight="1">
      <c r="A24" s="635" t="s">
        <v>588</v>
      </c>
      <c r="B24" s="703">
        <v>309120</v>
      </c>
      <c r="C24" s="704"/>
      <c r="D24" s="703">
        <v>309120</v>
      </c>
      <c r="E24" s="704"/>
      <c r="F24" s="703"/>
      <c r="G24" s="704"/>
      <c r="H24" s="432">
        <f t="shared" si="1"/>
        <v>0</v>
      </c>
      <c r="I24" s="318"/>
    </row>
    <row r="25" spans="1:9" s="213" customFormat="1" ht="12.75" customHeight="1">
      <c r="A25" s="635" t="s">
        <v>589</v>
      </c>
      <c r="B25" s="947">
        <f>+B26+B27</f>
        <v>0</v>
      </c>
      <c r="C25" s="948"/>
      <c r="D25" s="947">
        <f>+D26+D27</f>
        <v>0</v>
      </c>
      <c r="E25" s="948"/>
      <c r="F25" s="947">
        <f>+F26+F27</f>
        <v>0</v>
      </c>
      <c r="G25" s="948"/>
      <c r="H25" s="432">
        <f t="shared" si="1"/>
        <v>0</v>
      </c>
      <c r="I25" s="318"/>
    </row>
    <row r="26" spans="1:9" s="213" customFormat="1" ht="12.75" customHeight="1">
      <c r="A26" s="635" t="s">
        <v>590</v>
      </c>
      <c r="B26" s="703"/>
      <c r="C26" s="704"/>
      <c r="D26" s="703"/>
      <c r="E26" s="704"/>
      <c r="F26" s="703"/>
      <c r="G26" s="704"/>
      <c r="H26" s="432">
        <f t="shared" si="1"/>
        <v>0</v>
      </c>
      <c r="I26" s="318"/>
    </row>
    <row r="27" spans="1:9" s="213" customFormat="1" ht="12.75" customHeight="1">
      <c r="A27" s="635" t="s">
        <v>591</v>
      </c>
      <c r="B27" s="703"/>
      <c r="C27" s="704"/>
      <c r="D27" s="703"/>
      <c r="E27" s="704"/>
      <c r="F27" s="703"/>
      <c r="G27" s="704"/>
      <c r="H27" s="432">
        <f t="shared" si="1"/>
        <v>0</v>
      </c>
      <c r="I27" s="318"/>
    </row>
    <row r="28" spans="1:9" s="213" customFormat="1" ht="12.75" customHeight="1">
      <c r="A28" s="635" t="s">
        <v>592</v>
      </c>
      <c r="B28" s="947">
        <f>SUM(B29,B32:C37)</f>
        <v>11511628.799999999</v>
      </c>
      <c r="C28" s="948"/>
      <c r="D28" s="947">
        <f>SUM(D29,D32:E37)</f>
        <v>11511628.799999999</v>
      </c>
      <c r="E28" s="948"/>
      <c r="F28" s="947">
        <f>SUM(F29,F32:G37)</f>
        <v>3518168.9599999995</v>
      </c>
      <c r="G28" s="948"/>
      <c r="H28" s="432">
        <f t="shared" si="1"/>
        <v>0.30561869402877201</v>
      </c>
      <c r="I28" s="318"/>
    </row>
    <row r="29" spans="1:9" s="213" customFormat="1" ht="12.75" customHeight="1">
      <c r="A29" s="635" t="s">
        <v>593</v>
      </c>
      <c r="B29" s="947">
        <f>SUM(B30:B31)</f>
        <v>9788800</v>
      </c>
      <c r="C29" s="948"/>
      <c r="D29" s="947">
        <f>SUM(D30:D31)</f>
        <v>9788800</v>
      </c>
      <c r="E29" s="948"/>
      <c r="F29" s="947">
        <f>SUM(F30:F31)</f>
        <v>3026038.84</v>
      </c>
      <c r="G29" s="948"/>
      <c r="H29" s="432">
        <f t="shared" si="1"/>
        <v>0.30913276806145795</v>
      </c>
      <c r="I29" s="318"/>
    </row>
    <row r="30" spans="1:9" s="213" customFormat="1" ht="12.75" customHeight="1">
      <c r="A30" s="635" t="s">
        <v>594</v>
      </c>
      <c r="B30" s="703">
        <v>9788800</v>
      </c>
      <c r="C30" s="704"/>
      <c r="D30" s="703">
        <v>9788800</v>
      </c>
      <c r="E30" s="704"/>
      <c r="F30" s="703">
        <v>3026038.84</v>
      </c>
      <c r="G30" s="704"/>
      <c r="H30" s="432">
        <f t="shared" si="1"/>
        <v>0.30913276806145795</v>
      </c>
      <c r="I30" s="318"/>
    </row>
    <row r="31" spans="1:9" s="213" customFormat="1" ht="12.75" customHeight="1">
      <c r="A31" s="635" t="s">
        <v>595</v>
      </c>
      <c r="B31" s="703"/>
      <c r="C31" s="704"/>
      <c r="D31" s="703"/>
      <c r="E31" s="704"/>
      <c r="F31" s="703"/>
      <c r="G31" s="704"/>
      <c r="H31" s="432">
        <f t="shared" si="1"/>
        <v>0</v>
      </c>
      <c r="I31" s="318"/>
    </row>
    <row r="32" spans="1:9" s="213" customFormat="1" ht="12.75" customHeight="1">
      <c r="A32" s="635" t="s">
        <v>596</v>
      </c>
      <c r="B32" s="703">
        <v>1545600</v>
      </c>
      <c r="C32" s="704"/>
      <c r="D32" s="703">
        <v>1545600</v>
      </c>
      <c r="E32" s="704"/>
      <c r="F32" s="703">
        <v>429982.48</v>
      </c>
      <c r="G32" s="704"/>
      <c r="H32" s="432">
        <f t="shared" si="1"/>
        <v>0.27819777432712212</v>
      </c>
      <c r="I32" s="318"/>
    </row>
    <row r="33" spans="1:9" s="213" customFormat="1" ht="12.75" customHeight="1">
      <c r="A33" s="635" t="s">
        <v>597</v>
      </c>
      <c r="B33" s="703"/>
      <c r="C33" s="704"/>
      <c r="D33" s="703"/>
      <c r="E33" s="704"/>
      <c r="F33" s="703"/>
      <c r="G33" s="704"/>
      <c r="H33" s="432">
        <f t="shared" si="1"/>
        <v>0</v>
      </c>
      <c r="I33" s="318"/>
    </row>
    <row r="34" spans="1:9" s="213" customFormat="1" ht="12.75" customHeight="1">
      <c r="A34" s="635" t="s">
        <v>598</v>
      </c>
      <c r="B34" s="703">
        <v>18547.2</v>
      </c>
      <c r="C34" s="704"/>
      <c r="D34" s="703">
        <v>18547.2</v>
      </c>
      <c r="E34" s="704"/>
      <c r="F34" s="703">
        <v>3955.55</v>
      </c>
      <c r="G34" s="704"/>
      <c r="H34" s="432">
        <f t="shared" si="1"/>
        <v>0.21326938837129056</v>
      </c>
      <c r="I34" s="318"/>
    </row>
    <row r="35" spans="1:9" s="213" customFormat="1" ht="12.75" customHeight="1">
      <c r="A35" s="635" t="s">
        <v>599</v>
      </c>
      <c r="B35" s="703">
        <v>4121.6000000000004</v>
      </c>
      <c r="C35" s="704"/>
      <c r="D35" s="703">
        <v>4121.6000000000004</v>
      </c>
      <c r="E35" s="704"/>
      <c r="F35" s="703">
        <v>1398.09</v>
      </c>
      <c r="G35" s="704"/>
      <c r="H35" s="432">
        <f t="shared" si="1"/>
        <v>0.33921050077639747</v>
      </c>
      <c r="I35" s="318"/>
    </row>
    <row r="36" spans="1:9" s="213" customFormat="1" ht="12.75" customHeight="1">
      <c r="A36" s="635" t="s">
        <v>600</v>
      </c>
      <c r="B36" s="703">
        <v>154560</v>
      </c>
      <c r="C36" s="704"/>
      <c r="D36" s="703">
        <v>154560</v>
      </c>
      <c r="E36" s="704"/>
      <c r="F36" s="703">
        <v>56794</v>
      </c>
      <c r="G36" s="704"/>
      <c r="H36" s="432">
        <f t="shared" si="1"/>
        <v>0.36745600414078677</v>
      </c>
      <c r="I36" s="318"/>
    </row>
    <row r="37" spans="1:9" s="213" customFormat="1" ht="12.75" customHeight="1">
      <c r="A37" s="635" t="s">
        <v>601</v>
      </c>
      <c r="B37" s="703"/>
      <c r="C37" s="704"/>
      <c r="D37" s="703"/>
      <c r="E37" s="704"/>
      <c r="F37" s="703"/>
      <c r="G37" s="704"/>
      <c r="H37" s="432">
        <f t="shared" si="1"/>
        <v>0</v>
      </c>
      <c r="I37" s="318"/>
    </row>
    <row r="38" spans="1:9" s="213" customFormat="1" ht="12.75" customHeight="1">
      <c r="A38" s="629" t="s">
        <v>602</v>
      </c>
      <c r="B38" s="1070">
        <f>B14+B28</f>
        <v>12378194.799999999</v>
      </c>
      <c r="C38" s="1070"/>
      <c r="D38" s="1070">
        <f>D14+D28</f>
        <v>12378194.799999999</v>
      </c>
      <c r="E38" s="1070"/>
      <c r="F38" s="1070">
        <f>F14+F28</f>
        <v>3581469.1699999995</v>
      </c>
      <c r="G38" s="1070"/>
      <c r="H38" s="500">
        <f t="shared" si="1"/>
        <v>0.2893369532365091</v>
      </c>
      <c r="I38" s="318"/>
    </row>
    <row r="39" spans="1:9" s="213" customFormat="1" ht="12.75" customHeight="1">
      <c r="A39" s="221"/>
      <c r="B39" s="975" t="s">
        <v>44</v>
      </c>
      <c r="C39" s="1034"/>
      <c r="D39" s="975" t="s">
        <v>45</v>
      </c>
      <c r="E39" s="1034"/>
      <c r="F39" s="777" t="s">
        <v>46</v>
      </c>
      <c r="G39" s="1076"/>
      <c r="H39" s="1076"/>
      <c r="I39" s="318"/>
    </row>
    <row r="40" spans="1:9" s="213" customFormat="1" ht="12.75" customHeight="1">
      <c r="A40" s="222" t="s">
        <v>603</v>
      </c>
      <c r="B40" s="1035"/>
      <c r="C40" s="1037"/>
      <c r="D40" s="1035"/>
      <c r="E40" s="1037"/>
      <c r="F40" s="1074" t="s">
        <v>50</v>
      </c>
      <c r="G40" s="1075"/>
      <c r="H40" s="455" t="s">
        <v>49</v>
      </c>
      <c r="I40" s="318"/>
    </row>
    <row r="41" spans="1:9" s="213" customFormat="1" ht="12.75" customHeight="1">
      <c r="A41" s="220"/>
      <c r="B41" s="977"/>
      <c r="C41" s="1039"/>
      <c r="D41" s="1071" t="s">
        <v>51</v>
      </c>
      <c r="E41" s="1072"/>
      <c r="F41" s="1071" t="s">
        <v>52</v>
      </c>
      <c r="G41" s="1072"/>
      <c r="H41" s="456" t="s">
        <v>576</v>
      </c>
      <c r="I41" s="318"/>
    </row>
    <row r="42" spans="1:9" s="213" customFormat="1" ht="25.5" customHeight="1">
      <c r="A42" s="635" t="s">
        <v>604</v>
      </c>
      <c r="B42" s="736"/>
      <c r="C42" s="737"/>
      <c r="D42" s="736"/>
      <c r="E42" s="737"/>
      <c r="F42" s="736"/>
      <c r="G42" s="737"/>
      <c r="H42" s="432">
        <f t="shared" ref="H42:H55" si="2">IF(D42="",0,IF(D42=0,0,F42/D42))</f>
        <v>0</v>
      </c>
      <c r="I42" s="318"/>
    </row>
    <row r="43" spans="1:9" s="213" customFormat="1" ht="12.75" customHeight="1">
      <c r="A43" s="635" t="s">
        <v>605</v>
      </c>
      <c r="B43" s="947">
        <f>SUM(B44:C49)</f>
        <v>1832641.62</v>
      </c>
      <c r="C43" s="948"/>
      <c r="D43" s="947">
        <f>SUM(D44:E49)</f>
        <v>1832641.62</v>
      </c>
      <c r="E43" s="948"/>
      <c r="F43" s="947">
        <f>SUM(F44:G49)</f>
        <v>0</v>
      </c>
      <c r="G43" s="948"/>
      <c r="H43" s="432">
        <f t="shared" si="2"/>
        <v>0</v>
      </c>
      <c r="I43" s="318"/>
    </row>
    <row r="44" spans="1:9" s="213" customFormat="1" ht="12.75" customHeight="1">
      <c r="A44" s="635" t="s">
        <v>606</v>
      </c>
      <c r="B44" s="703">
        <v>329728</v>
      </c>
      <c r="C44" s="704"/>
      <c r="D44" s="703">
        <v>329728</v>
      </c>
      <c r="E44" s="704"/>
      <c r="F44" s="703"/>
      <c r="G44" s="704"/>
      <c r="H44" s="432">
        <f t="shared" si="2"/>
        <v>0</v>
      </c>
      <c r="I44" s="318"/>
    </row>
    <row r="45" spans="1:9" s="213" customFormat="1" ht="12.75" customHeight="1">
      <c r="A45" s="643" t="s">
        <v>607</v>
      </c>
      <c r="B45" s="703">
        <v>10304</v>
      </c>
      <c r="C45" s="704"/>
      <c r="D45" s="703">
        <v>10304</v>
      </c>
      <c r="E45" s="704"/>
      <c r="F45" s="703"/>
      <c r="G45" s="704"/>
      <c r="H45" s="432">
        <f t="shared" si="2"/>
        <v>0</v>
      </c>
      <c r="I45" s="318"/>
    </row>
    <row r="46" spans="1:9" s="213" customFormat="1" ht="12.75" customHeight="1">
      <c r="A46" s="643" t="s">
        <v>608</v>
      </c>
      <c r="B46" s="703">
        <v>721280</v>
      </c>
      <c r="C46" s="704"/>
      <c r="D46" s="703">
        <v>721280</v>
      </c>
      <c r="E46" s="704"/>
      <c r="F46" s="703"/>
      <c r="G46" s="704"/>
      <c r="H46" s="432">
        <f t="shared" si="2"/>
        <v>0</v>
      </c>
      <c r="I46" s="318"/>
    </row>
    <row r="47" spans="1:9" s="213" customFormat="1" ht="12.75" customHeight="1">
      <c r="A47" s="643" t="s">
        <v>609</v>
      </c>
      <c r="B47" s="703">
        <v>709183.1</v>
      </c>
      <c r="C47" s="704"/>
      <c r="D47" s="703">
        <v>709183.1</v>
      </c>
      <c r="E47" s="704"/>
      <c r="F47" s="703"/>
      <c r="G47" s="704"/>
      <c r="H47" s="432">
        <f t="shared" si="2"/>
        <v>0</v>
      </c>
      <c r="I47" s="318"/>
    </row>
    <row r="48" spans="1:9" s="213" customFormat="1" ht="12.75" customHeight="1">
      <c r="A48" s="635" t="s">
        <v>610</v>
      </c>
      <c r="B48" s="703">
        <v>62146.52</v>
      </c>
      <c r="C48" s="704"/>
      <c r="D48" s="703">
        <v>62146.52</v>
      </c>
      <c r="E48" s="704"/>
      <c r="F48" s="703"/>
      <c r="G48" s="704"/>
      <c r="H48" s="432">
        <f t="shared" si="2"/>
        <v>0</v>
      </c>
      <c r="I48" s="318"/>
    </row>
    <row r="49" spans="1:9" s="213" customFormat="1" ht="12.75" customHeight="1">
      <c r="A49" s="635" t="s">
        <v>611</v>
      </c>
      <c r="B49" s="703"/>
      <c r="C49" s="704"/>
      <c r="D49" s="703"/>
      <c r="E49" s="704"/>
      <c r="F49" s="703"/>
      <c r="G49" s="704"/>
      <c r="H49" s="432">
        <f t="shared" si="2"/>
        <v>0</v>
      </c>
      <c r="I49" s="318"/>
    </row>
    <row r="50" spans="1:9" s="213" customFormat="1" ht="12.75" customHeight="1">
      <c r="A50" s="635" t="s">
        <v>612</v>
      </c>
      <c r="B50" s="947">
        <f>B51+B52</f>
        <v>82432</v>
      </c>
      <c r="C50" s="948"/>
      <c r="D50" s="947">
        <f>D51+D52</f>
        <v>82432</v>
      </c>
      <c r="E50" s="948"/>
      <c r="F50" s="947">
        <f>F51+F52</f>
        <v>0</v>
      </c>
      <c r="G50" s="948"/>
      <c r="H50" s="432">
        <f t="shared" si="2"/>
        <v>0</v>
      </c>
      <c r="I50" s="318"/>
    </row>
    <row r="51" spans="1:9" s="213" customFormat="1" ht="12.75" customHeight="1">
      <c r="A51" s="333" t="s">
        <v>613</v>
      </c>
      <c r="B51" s="703">
        <v>82432</v>
      </c>
      <c r="C51" s="704"/>
      <c r="D51" s="703">
        <v>82432</v>
      </c>
      <c r="E51" s="704"/>
      <c r="F51" s="703"/>
      <c r="G51" s="704"/>
      <c r="H51" s="432">
        <f t="shared" si="2"/>
        <v>0</v>
      </c>
      <c r="I51" s="318"/>
    </row>
    <row r="52" spans="1:9" s="213" customFormat="1" ht="12.75" customHeight="1">
      <c r="A52" s="333" t="s">
        <v>614</v>
      </c>
      <c r="B52" s="703"/>
      <c r="C52" s="704"/>
      <c r="D52" s="703"/>
      <c r="E52" s="704"/>
      <c r="F52" s="703"/>
      <c r="G52" s="704"/>
      <c r="H52" s="432">
        <f t="shared" si="2"/>
        <v>0</v>
      </c>
      <c r="I52" s="318"/>
    </row>
    <row r="53" spans="1:9" s="213" customFormat="1" ht="12.75" customHeight="1">
      <c r="A53" s="635" t="s">
        <v>615</v>
      </c>
      <c r="B53" s="703"/>
      <c r="C53" s="704"/>
      <c r="D53" s="703"/>
      <c r="E53" s="704"/>
      <c r="F53" s="703"/>
      <c r="G53" s="704"/>
      <c r="H53" s="432">
        <f t="shared" si="2"/>
        <v>0</v>
      </c>
      <c r="I53" s="318"/>
    </row>
    <row r="54" spans="1:9" s="213" customFormat="1" ht="12.75" customHeight="1">
      <c r="A54" s="635" t="s">
        <v>616</v>
      </c>
      <c r="B54" s="703"/>
      <c r="C54" s="704"/>
      <c r="D54" s="703"/>
      <c r="E54" s="704"/>
      <c r="F54" s="703"/>
      <c r="G54" s="704"/>
      <c r="H54" s="432">
        <f t="shared" si="2"/>
        <v>0</v>
      </c>
      <c r="I54" s="318"/>
    </row>
    <row r="55" spans="1:9" s="213" customFormat="1" ht="15" customHeight="1">
      <c r="A55" s="629" t="s">
        <v>617</v>
      </c>
      <c r="B55" s="1070">
        <f>SUM(B42,B43,B50,B53:C54)</f>
        <v>1915073.62</v>
      </c>
      <c r="C55" s="1070"/>
      <c r="D55" s="1070">
        <f>SUM(D42,D43,D50,D53:E54)</f>
        <v>1915073.62</v>
      </c>
      <c r="E55" s="1070"/>
      <c r="F55" s="1070">
        <f>SUM(F42,F43,F50,F53:G54)</f>
        <v>0</v>
      </c>
      <c r="G55" s="1070"/>
      <c r="H55" s="500">
        <f t="shared" si="2"/>
        <v>0</v>
      </c>
      <c r="I55" s="318"/>
    </row>
    <row r="56" spans="1:9" s="213" customFormat="1" ht="12.75" customHeight="1">
      <c r="A56" s="1073" t="s">
        <v>618</v>
      </c>
      <c r="B56" s="1073"/>
      <c r="C56" s="1073"/>
      <c r="D56" s="1073"/>
      <c r="E56" s="1073"/>
      <c r="F56" s="1073"/>
      <c r="G56" s="1073"/>
      <c r="H56" s="1073"/>
      <c r="I56" s="318"/>
    </row>
    <row r="57" spans="1:9" s="213" customFormat="1" ht="12.75" customHeight="1">
      <c r="A57" s="221"/>
      <c r="B57" s="975" t="s">
        <v>44</v>
      </c>
      <c r="C57" s="1034"/>
      <c r="D57" s="1074" t="s">
        <v>619</v>
      </c>
      <c r="E57" s="1075"/>
      <c r="F57" s="777" t="s">
        <v>46</v>
      </c>
      <c r="G57" s="1076"/>
      <c r="H57" s="1076"/>
      <c r="I57" s="318"/>
    </row>
    <row r="58" spans="1:9" s="213" customFormat="1" ht="12.75" customHeight="1">
      <c r="A58" s="222" t="s">
        <v>620</v>
      </c>
      <c r="B58" s="1035"/>
      <c r="C58" s="1037"/>
      <c r="D58" s="1077" t="s">
        <v>182</v>
      </c>
      <c r="E58" s="1078"/>
      <c r="F58" s="1074" t="s">
        <v>50</v>
      </c>
      <c r="G58" s="1075"/>
      <c r="H58" s="455" t="s">
        <v>49</v>
      </c>
      <c r="I58" s="318"/>
    </row>
    <row r="59" spans="1:9" s="213" customFormat="1" ht="12.75" customHeight="1">
      <c r="A59" s="223"/>
      <c r="B59" s="977"/>
      <c r="C59" s="1039"/>
      <c r="D59" s="1071" t="s">
        <v>51</v>
      </c>
      <c r="E59" s="1072"/>
      <c r="F59" s="1071" t="s">
        <v>52</v>
      </c>
      <c r="G59" s="1072"/>
      <c r="H59" s="456" t="s">
        <v>576</v>
      </c>
      <c r="I59" s="318"/>
    </row>
    <row r="60" spans="1:9" s="213" customFormat="1" ht="12.75" customHeight="1">
      <c r="A60" s="224" t="s">
        <v>621</v>
      </c>
      <c r="B60" s="947">
        <f>SUM(B61:C66)</f>
        <v>2646891.5199999996</v>
      </c>
      <c r="C60" s="948"/>
      <c r="D60" s="947">
        <f>SUM(D61:E66)</f>
        <v>2646891.5199999996</v>
      </c>
      <c r="E60" s="948"/>
      <c r="F60" s="947">
        <f>SUM(F61:G66)</f>
        <v>802059.81599999999</v>
      </c>
      <c r="G60" s="948"/>
      <c r="H60" s="432">
        <f t="shared" ref="H60:H71" si="3">IF(D60="",0,IF(D60=0,0,F60/D60))</f>
        <v>0.30301952684483274</v>
      </c>
      <c r="I60" s="318"/>
    </row>
    <row r="61" spans="1:9" s="213" customFormat="1" ht="12.75" customHeight="1">
      <c r="A61" s="635" t="s">
        <v>622</v>
      </c>
      <c r="B61" s="703">
        <f>B28*0.2</f>
        <v>2302325.7599999998</v>
      </c>
      <c r="C61" s="704"/>
      <c r="D61" s="703">
        <f>D28*0.2</f>
        <v>2302325.7599999998</v>
      </c>
      <c r="E61" s="704"/>
      <c r="F61" s="703">
        <f>F28*0.2</f>
        <v>703633.7919999999</v>
      </c>
      <c r="G61" s="704"/>
      <c r="H61" s="432">
        <f t="shared" si="3"/>
        <v>0.30561869402877201</v>
      </c>
      <c r="I61" s="318"/>
    </row>
    <row r="62" spans="1:9" s="213" customFormat="1" ht="12.75" customHeight="1">
      <c r="A62" s="635" t="s">
        <v>623</v>
      </c>
      <c r="B62" s="703">
        <f>B32*0.2</f>
        <v>309120</v>
      </c>
      <c r="C62" s="704"/>
      <c r="D62" s="703">
        <f>D32*0.2</f>
        <v>309120</v>
      </c>
      <c r="E62" s="704"/>
      <c r="F62" s="703">
        <f>F32*0.2</f>
        <v>85996.495999999999</v>
      </c>
      <c r="G62" s="704"/>
      <c r="H62" s="432">
        <f t="shared" si="3"/>
        <v>0.27819777432712217</v>
      </c>
      <c r="I62" s="318"/>
    </row>
    <row r="63" spans="1:9" s="213" customFormat="1" ht="12.75" customHeight="1">
      <c r="A63" s="635" t="s">
        <v>624</v>
      </c>
      <c r="B63" s="703">
        <f>B33*0.2</f>
        <v>0</v>
      </c>
      <c r="C63" s="704"/>
      <c r="D63" s="703">
        <f>D33*0.2</f>
        <v>0</v>
      </c>
      <c r="E63" s="704"/>
      <c r="F63" s="703">
        <f>F33*0.2</f>
        <v>0</v>
      </c>
      <c r="G63" s="704"/>
      <c r="H63" s="432">
        <f t="shared" si="3"/>
        <v>0</v>
      </c>
      <c r="I63" s="318"/>
    </row>
    <row r="64" spans="1:9" s="213" customFormat="1" ht="12.75" customHeight="1">
      <c r="A64" s="635" t="s">
        <v>625</v>
      </c>
      <c r="B64" s="703">
        <f>B34*0.2</f>
        <v>3709.4400000000005</v>
      </c>
      <c r="C64" s="704"/>
      <c r="D64" s="703">
        <f>D34*0.2</f>
        <v>3709.4400000000005</v>
      </c>
      <c r="E64" s="704"/>
      <c r="F64" s="703">
        <f>F34*0.2</f>
        <v>791.11000000000013</v>
      </c>
      <c r="G64" s="704"/>
      <c r="H64" s="432">
        <f t="shared" si="3"/>
        <v>0.21326938837129056</v>
      </c>
      <c r="I64" s="318"/>
    </row>
    <row r="65" spans="1:12" s="213" customFormat="1" ht="11.25" customHeight="1">
      <c r="A65" s="635" t="s">
        <v>626</v>
      </c>
      <c r="B65" s="703">
        <f>(B26+B35)*0.2</f>
        <v>824.32000000000016</v>
      </c>
      <c r="C65" s="704"/>
      <c r="D65" s="703">
        <f>(D26+D35)*0.2</f>
        <v>824.32000000000016</v>
      </c>
      <c r="E65" s="704"/>
      <c r="F65" s="703">
        <f>(F26+F35)*0.2</f>
        <v>279.61799999999999</v>
      </c>
      <c r="G65" s="704"/>
      <c r="H65" s="432">
        <f t="shared" si="3"/>
        <v>0.33921050077639742</v>
      </c>
      <c r="I65" s="318"/>
      <c r="J65" s="318"/>
      <c r="K65" s="318"/>
      <c r="L65" s="318"/>
    </row>
    <row r="66" spans="1:12" s="213" customFormat="1" ht="12.75" customHeight="1">
      <c r="A66" s="635" t="s">
        <v>627</v>
      </c>
      <c r="B66" s="703">
        <f>B36*0.2</f>
        <v>30912</v>
      </c>
      <c r="C66" s="704"/>
      <c r="D66" s="703">
        <f>D36*0.2</f>
        <v>30912</v>
      </c>
      <c r="E66" s="704"/>
      <c r="F66" s="703">
        <f>F36*0.2</f>
        <v>11358.800000000001</v>
      </c>
      <c r="G66" s="704"/>
      <c r="H66" s="432">
        <f t="shared" si="3"/>
        <v>0.36745600414078677</v>
      </c>
      <c r="I66" s="318"/>
      <c r="J66" s="318"/>
      <c r="K66" s="318"/>
      <c r="L66" s="318"/>
    </row>
    <row r="67" spans="1:12" s="213" customFormat="1" ht="12.75" customHeight="1">
      <c r="A67" s="635" t="s">
        <v>628</v>
      </c>
      <c r="B67" s="947">
        <f>SUM(B68:C70)</f>
        <v>14013440</v>
      </c>
      <c r="C67" s="948"/>
      <c r="D67" s="947">
        <f>SUM(D68:E70)</f>
        <v>14013440</v>
      </c>
      <c r="E67" s="948"/>
      <c r="F67" s="947">
        <f>SUM(F68:G70)</f>
        <v>4522956.5600000005</v>
      </c>
      <c r="G67" s="948"/>
      <c r="H67" s="432">
        <f t="shared" si="3"/>
        <v>0.322758477575813</v>
      </c>
      <c r="I67" s="318"/>
      <c r="J67" s="318"/>
      <c r="K67" s="318"/>
      <c r="L67" s="318"/>
    </row>
    <row r="68" spans="1:12" s="213" customFormat="1" ht="12.75" customHeight="1">
      <c r="A68" s="635" t="s">
        <v>629</v>
      </c>
      <c r="B68" s="703">
        <v>7315840</v>
      </c>
      <c r="C68" s="704"/>
      <c r="D68" s="703">
        <v>7315840</v>
      </c>
      <c r="E68" s="704"/>
      <c r="F68" s="703">
        <v>1793555.08</v>
      </c>
      <c r="G68" s="704"/>
      <c r="H68" s="432">
        <f t="shared" si="3"/>
        <v>0.2451605119849532</v>
      </c>
      <c r="I68" s="318"/>
      <c r="J68" s="318"/>
      <c r="K68" s="318"/>
      <c r="L68" s="318"/>
    </row>
    <row r="69" spans="1:12" s="213" customFormat="1" ht="12.75" customHeight="1">
      <c r="A69" s="635" t="s">
        <v>630</v>
      </c>
      <c r="B69" s="703">
        <v>6697600</v>
      </c>
      <c r="C69" s="704"/>
      <c r="D69" s="703">
        <v>6697600</v>
      </c>
      <c r="E69" s="704"/>
      <c r="F69" s="703">
        <v>2729401.48</v>
      </c>
      <c r="G69" s="704"/>
      <c r="H69" s="432">
        <f t="shared" si="3"/>
        <v>0.40751933229813664</v>
      </c>
      <c r="I69" s="318"/>
      <c r="J69" s="318"/>
      <c r="K69" s="318"/>
      <c r="L69" s="318"/>
    </row>
    <row r="70" spans="1:12" s="213" customFormat="1" ht="12.75" customHeight="1">
      <c r="A70" s="635" t="s">
        <v>631</v>
      </c>
      <c r="B70" s="703"/>
      <c r="C70" s="704"/>
      <c r="D70" s="703"/>
      <c r="E70" s="704"/>
      <c r="F70" s="703"/>
      <c r="G70" s="704"/>
      <c r="H70" s="432">
        <f t="shared" si="3"/>
        <v>0</v>
      </c>
      <c r="I70" s="318"/>
      <c r="J70" s="318"/>
      <c r="K70" s="318"/>
      <c r="L70" s="318"/>
    </row>
    <row r="71" spans="1:12" s="213" customFormat="1" ht="12.75" customHeight="1">
      <c r="A71" s="629" t="s">
        <v>632</v>
      </c>
      <c r="B71" s="1070">
        <f>B68-B60</f>
        <v>4668948.4800000004</v>
      </c>
      <c r="C71" s="1070"/>
      <c r="D71" s="1070">
        <f>D68-D60</f>
        <v>4668948.4800000004</v>
      </c>
      <c r="E71" s="1070"/>
      <c r="F71" s="1070">
        <f>F68-F60</f>
        <v>991495.26400000008</v>
      </c>
      <c r="G71" s="1070"/>
      <c r="H71" s="501">
        <f t="shared" si="3"/>
        <v>0.21235943558751799</v>
      </c>
      <c r="I71" s="318"/>
      <c r="J71" s="318"/>
      <c r="K71" s="318"/>
      <c r="L71" s="318"/>
    </row>
    <row r="72" spans="1:12" s="213" customFormat="1" ht="13.15" customHeight="1">
      <c r="A72" s="989" t="s">
        <v>633</v>
      </c>
      <c r="B72" s="989"/>
      <c r="C72" s="989"/>
      <c r="D72" s="989"/>
      <c r="E72" s="990"/>
      <c r="F72" s="1069">
        <f>IF(F71&gt;0,F71,0)</f>
        <v>991495.26400000008</v>
      </c>
      <c r="G72" s="1069"/>
      <c r="H72" s="1040"/>
      <c r="I72" s="230"/>
      <c r="J72" s="230"/>
      <c r="K72" s="230"/>
      <c r="L72" s="318"/>
    </row>
    <row r="73" spans="1:12" s="213" customFormat="1" ht="13.15" customHeight="1">
      <c r="A73" s="1050" t="s">
        <v>634</v>
      </c>
      <c r="B73" s="1050"/>
      <c r="C73" s="1050"/>
      <c r="D73" s="1050"/>
      <c r="E73" s="1050"/>
      <c r="F73" s="1069">
        <f>IF(F71&lt;0,F71,0)</f>
        <v>0</v>
      </c>
      <c r="G73" s="1069"/>
      <c r="H73" s="1041"/>
      <c r="I73" s="318"/>
      <c r="J73" s="318"/>
      <c r="K73" s="318"/>
      <c r="L73" s="318"/>
    </row>
    <row r="74" spans="1:12" s="213" customFormat="1" ht="44.25" customHeight="1">
      <c r="A74" s="998" t="s">
        <v>635</v>
      </c>
      <c r="B74" s="1001" t="s">
        <v>129</v>
      </c>
      <c r="C74" s="1001" t="s">
        <v>130</v>
      </c>
      <c r="D74" s="1026" t="s">
        <v>131</v>
      </c>
      <c r="E74" s="1027"/>
      <c r="F74" s="1026" t="s">
        <v>132</v>
      </c>
      <c r="G74" s="1028"/>
      <c r="H74" s="983" t="s">
        <v>636</v>
      </c>
      <c r="I74" s="231"/>
      <c r="J74" s="232"/>
      <c r="K74" s="233"/>
      <c r="L74" s="318"/>
    </row>
    <row r="75" spans="1:12" s="213" customFormat="1" ht="12.75" customHeight="1">
      <c r="A75" s="999"/>
      <c r="B75" s="1002"/>
      <c r="C75" s="1002"/>
      <c r="D75" s="458" t="s">
        <v>50</v>
      </c>
      <c r="E75" s="455" t="s">
        <v>49</v>
      </c>
      <c r="F75" s="458" t="s">
        <v>50</v>
      </c>
      <c r="G75" s="455" t="s">
        <v>49</v>
      </c>
      <c r="H75" s="984"/>
      <c r="I75" s="233"/>
      <c r="J75" s="233"/>
      <c r="K75" s="318"/>
      <c r="L75" s="318"/>
    </row>
    <row r="76" spans="1:12" s="213" customFormat="1" ht="12.75" customHeight="1">
      <c r="A76" s="1000"/>
      <c r="B76" s="1002"/>
      <c r="C76" s="459" t="s">
        <v>136</v>
      </c>
      <c r="D76" s="459" t="s">
        <v>137</v>
      </c>
      <c r="E76" s="460" t="s">
        <v>637</v>
      </c>
      <c r="F76" s="459" t="s">
        <v>638</v>
      </c>
      <c r="G76" s="460" t="s">
        <v>639</v>
      </c>
      <c r="H76" s="627" t="s">
        <v>640</v>
      </c>
      <c r="I76" s="233"/>
      <c r="J76" s="233"/>
      <c r="K76" s="233"/>
      <c r="L76" s="318"/>
    </row>
    <row r="77" spans="1:12" s="213" customFormat="1" ht="12.75" customHeight="1">
      <c r="A77" s="631" t="s">
        <v>641</v>
      </c>
      <c r="B77" s="461">
        <f>SUM(B78:B79)</f>
        <v>9353768.1999999993</v>
      </c>
      <c r="C77" s="461">
        <f>SUM(C78:C79)</f>
        <v>9495768.1999999993</v>
      </c>
      <c r="D77" s="461">
        <f>SUM(D78:D79)</f>
        <v>84677.45</v>
      </c>
      <c r="E77" s="502">
        <f t="shared" ref="E77:E83" si="4">IF($C77="",0,IF($C77=0,0,D77/$C77))</f>
        <v>8.9173880634533607E-3</v>
      </c>
      <c r="F77" s="461">
        <f>SUM(F78:F79)</f>
        <v>84677.45</v>
      </c>
      <c r="G77" s="502">
        <f t="shared" ref="G77:G83" si="5">IF($C77="",0,IF($C77=0,0,F77/$C77))</f>
        <v>8.9173880634533607E-3</v>
      </c>
      <c r="H77" s="462">
        <f>SUM(H78:H79)</f>
        <v>0</v>
      </c>
      <c r="I77" s="318"/>
      <c r="J77" s="318"/>
      <c r="K77" s="318"/>
      <c r="L77" s="318"/>
    </row>
    <row r="78" spans="1:12" s="213" customFormat="1" ht="12.75" customHeight="1">
      <c r="A78" s="628" t="s">
        <v>642</v>
      </c>
      <c r="B78" s="463">
        <v>3223344.3</v>
      </c>
      <c r="C78" s="463">
        <v>3365344.3</v>
      </c>
      <c r="D78" s="463">
        <v>84677.45</v>
      </c>
      <c r="E78" s="426">
        <f t="shared" si="4"/>
        <v>2.5161600850171557E-2</v>
      </c>
      <c r="F78" s="463">
        <v>84677.45</v>
      </c>
      <c r="G78" s="426">
        <f t="shared" si="5"/>
        <v>2.5161600850171557E-2</v>
      </c>
      <c r="H78" s="464"/>
      <c r="I78" s="318"/>
      <c r="J78" s="318"/>
      <c r="K78" s="318"/>
      <c r="L78" s="318"/>
    </row>
    <row r="79" spans="1:12" s="213" customFormat="1" ht="12.75" customHeight="1">
      <c r="A79" s="628" t="s">
        <v>643</v>
      </c>
      <c r="B79" s="463">
        <v>6130423.9000000004</v>
      </c>
      <c r="C79" s="463">
        <v>6130423.9000000004</v>
      </c>
      <c r="D79" s="463">
        <v>0</v>
      </c>
      <c r="E79" s="426">
        <f t="shared" si="4"/>
        <v>0</v>
      </c>
      <c r="F79" s="463">
        <v>0</v>
      </c>
      <c r="G79" s="426">
        <f t="shared" si="5"/>
        <v>0</v>
      </c>
      <c r="H79" s="464"/>
      <c r="I79" s="318"/>
      <c r="J79" s="318"/>
      <c r="K79" s="318"/>
      <c r="L79" s="318"/>
    </row>
    <row r="80" spans="1:12" s="213" customFormat="1" ht="12.75" customHeight="1">
      <c r="A80" s="628" t="s">
        <v>644</v>
      </c>
      <c r="B80" s="465">
        <f>SUM(B81:B82)</f>
        <v>16752967.5</v>
      </c>
      <c r="C80" s="465">
        <f>SUM(C81:C82)</f>
        <v>16402967.5</v>
      </c>
      <c r="D80" s="465">
        <f>SUM(D81:D82)</f>
        <v>21695.82</v>
      </c>
      <c r="E80" s="426">
        <f t="shared" si="4"/>
        <v>1.3226765217939985E-3</v>
      </c>
      <c r="F80" s="465">
        <f>SUM(F81:F82)</f>
        <v>21695.82</v>
      </c>
      <c r="G80" s="426">
        <f t="shared" si="5"/>
        <v>1.3226765217939985E-3</v>
      </c>
      <c r="H80" s="466">
        <f>SUM(H81:H82)</f>
        <v>0</v>
      </c>
      <c r="I80" s="318"/>
      <c r="J80" s="318"/>
      <c r="K80" s="318"/>
      <c r="L80" s="318"/>
    </row>
    <row r="81" spans="1:256" s="213" customFormat="1" ht="12.75" customHeight="1">
      <c r="A81" s="628" t="s">
        <v>645</v>
      </c>
      <c r="B81" s="463">
        <v>3636022.98</v>
      </c>
      <c r="C81" s="463">
        <v>3778022.98</v>
      </c>
      <c r="D81" s="463">
        <v>0</v>
      </c>
      <c r="E81" s="426">
        <f t="shared" si="4"/>
        <v>0</v>
      </c>
      <c r="F81" s="463">
        <v>0</v>
      </c>
      <c r="G81" s="426">
        <f t="shared" si="5"/>
        <v>0</v>
      </c>
      <c r="H81" s="464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8"/>
      <c r="BT81" s="318"/>
      <c r="BU81" s="318"/>
      <c r="BV81" s="318"/>
      <c r="BW81" s="318"/>
      <c r="BX81" s="318"/>
      <c r="BY81" s="318"/>
      <c r="BZ81" s="318"/>
      <c r="CA81" s="318"/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  <c r="DX81" s="318"/>
      <c r="DY81" s="318"/>
      <c r="DZ81" s="318"/>
      <c r="EA81" s="318"/>
      <c r="EB81" s="318"/>
      <c r="EC81" s="318"/>
      <c r="ED81" s="318"/>
      <c r="EE81" s="318"/>
      <c r="EF81" s="318"/>
      <c r="EG81" s="318"/>
      <c r="EH81" s="318"/>
      <c r="EI81" s="318"/>
      <c r="EJ81" s="318"/>
      <c r="EK81" s="318"/>
      <c r="EL81" s="318"/>
      <c r="EM81" s="318"/>
      <c r="EN81" s="318"/>
      <c r="EO81" s="318"/>
      <c r="EP81" s="318"/>
      <c r="EQ81" s="318"/>
      <c r="ER81" s="318"/>
      <c r="ES81" s="318"/>
      <c r="ET81" s="318"/>
      <c r="EU81" s="318"/>
      <c r="EV81" s="318"/>
      <c r="EW81" s="318"/>
      <c r="EX81" s="318"/>
      <c r="EY81" s="318"/>
      <c r="EZ81" s="318"/>
      <c r="FA81" s="318"/>
      <c r="FB81" s="318"/>
      <c r="FC81" s="318"/>
      <c r="FD81" s="318"/>
      <c r="FE81" s="318"/>
      <c r="FF81" s="318"/>
      <c r="FG81" s="318"/>
      <c r="FH81" s="318"/>
      <c r="FI81" s="318"/>
      <c r="FJ81" s="318"/>
      <c r="FK81" s="318"/>
      <c r="FL81" s="318"/>
      <c r="FM81" s="318"/>
      <c r="FN81" s="318"/>
      <c r="FO81" s="318"/>
      <c r="FP81" s="318"/>
      <c r="FQ81" s="318"/>
      <c r="FR81" s="318"/>
      <c r="FS81" s="318"/>
      <c r="FT81" s="318"/>
      <c r="FU81" s="318"/>
      <c r="FV81" s="318"/>
      <c r="FW81" s="318"/>
      <c r="FX81" s="318"/>
      <c r="FY81" s="318"/>
      <c r="FZ81" s="318"/>
      <c r="GA81" s="318"/>
      <c r="GB81" s="318"/>
      <c r="GC81" s="318"/>
      <c r="GD81" s="318"/>
      <c r="GE81" s="318"/>
      <c r="GF81" s="318"/>
      <c r="GG81" s="318"/>
      <c r="GH81" s="318"/>
      <c r="GI81" s="318"/>
      <c r="GJ81" s="318"/>
      <c r="GK81" s="318"/>
      <c r="GL81" s="318"/>
      <c r="GM81" s="318"/>
      <c r="GN81" s="318"/>
      <c r="GO81" s="318"/>
      <c r="GP81" s="318"/>
      <c r="GQ81" s="318"/>
      <c r="GR81" s="318"/>
      <c r="GS81" s="318"/>
      <c r="GT81" s="318"/>
      <c r="GU81" s="318"/>
      <c r="GV81" s="318"/>
      <c r="GW81" s="318"/>
      <c r="GX81" s="318"/>
      <c r="GY81" s="318"/>
      <c r="GZ81" s="318"/>
      <c r="HA81" s="318"/>
      <c r="HB81" s="318"/>
      <c r="HC81" s="318"/>
      <c r="HD81" s="318"/>
      <c r="HE81" s="318"/>
      <c r="HF81" s="318"/>
      <c r="HG81" s="318"/>
      <c r="HH81" s="318"/>
      <c r="HI81" s="318"/>
      <c r="HJ81" s="318"/>
      <c r="HK81" s="318"/>
      <c r="HL81" s="318"/>
      <c r="HM81" s="318"/>
      <c r="HN81" s="318"/>
      <c r="HO81" s="318"/>
      <c r="HP81" s="318"/>
      <c r="HQ81" s="318"/>
      <c r="HR81" s="318"/>
      <c r="HS81" s="318"/>
      <c r="HT81" s="318"/>
      <c r="HU81" s="318"/>
      <c r="HV81" s="318"/>
      <c r="HW81" s="318"/>
      <c r="HX81" s="318"/>
      <c r="HY81" s="318"/>
      <c r="HZ81" s="318"/>
      <c r="IA81" s="318"/>
      <c r="IB81" s="318"/>
      <c r="IC81" s="318"/>
      <c r="ID81" s="318"/>
      <c r="IE81" s="318"/>
      <c r="IF81" s="318"/>
      <c r="IG81" s="318"/>
      <c r="IH81" s="318"/>
      <c r="II81" s="318"/>
      <c r="IJ81" s="318"/>
      <c r="IK81" s="318"/>
      <c r="IL81" s="318"/>
      <c r="IM81" s="318"/>
      <c r="IN81" s="318"/>
      <c r="IO81" s="318"/>
      <c r="IP81" s="318"/>
      <c r="IQ81" s="318"/>
      <c r="IR81" s="318"/>
      <c r="IS81" s="318"/>
      <c r="IT81" s="318"/>
      <c r="IU81" s="318"/>
      <c r="IV81" s="318"/>
    </row>
    <row r="82" spans="1:256" s="213" customFormat="1" ht="12.75" customHeight="1">
      <c r="A82" s="630" t="s">
        <v>646</v>
      </c>
      <c r="B82" s="467">
        <v>13116944.52</v>
      </c>
      <c r="C82" s="467">
        <v>12624944.52</v>
      </c>
      <c r="D82" s="467">
        <v>21695.82</v>
      </c>
      <c r="E82" s="503">
        <f t="shared" si="4"/>
        <v>1.7184883438996689E-3</v>
      </c>
      <c r="F82" s="467">
        <v>21695.82</v>
      </c>
      <c r="G82" s="503">
        <f t="shared" si="5"/>
        <v>1.7184883438996689E-3</v>
      </c>
      <c r="H82" s="46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BN82" s="318"/>
      <c r="BO82" s="318"/>
      <c r="BP82" s="318"/>
      <c r="BQ82" s="318"/>
      <c r="BR82" s="318"/>
      <c r="BS82" s="318"/>
      <c r="BT82" s="318"/>
      <c r="BU82" s="318"/>
      <c r="BV82" s="318"/>
      <c r="BW82" s="318"/>
      <c r="BX82" s="318"/>
      <c r="BY82" s="318"/>
      <c r="BZ82" s="318"/>
      <c r="CA82" s="318"/>
      <c r="CB82" s="318"/>
      <c r="CC82" s="318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  <c r="DX82" s="318"/>
      <c r="DY82" s="318"/>
      <c r="DZ82" s="318"/>
      <c r="EA82" s="318"/>
      <c r="EB82" s="318"/>
      <c r="EC82" s="318"/>
      <c r="ED82" s="318"/>
      <c r="EE82" s="318"/>
      <c r="EF82" s="318"/>
      <c r="EG82" s="318"/>
      <c r="EH82" s="318"/>
      <c r="EI82" s="318"/>
      <c r="EJ82" s="318"/>
      <c r="EK82" s="318"/>
      <c r="EL82" s="318"/>
      <c r="EM82" s="318"/>
      <c r="EN82" s="318"/>
      <c r="EO82" s="318"/>
      <c r="EP82" s="318"/>
      <c r="EQ82" s="318"/>
      <c r="ER82" s="318"/>
      <c r="ES82" s="318"/>
      <c r="ET82" s="318"/>
      <c r="EU82" s="318"/>
      <c r="EV82" s="318"/>
      <c r="EW82" s="318"/>
      <c r="EX82" s="318"/>
      <c r="EY82" s="318"/>
      <c r="EZ82" s="318"/>
      <c r="FA82" s="318"/>
      <c r="FB82" s="318"/>
      <c r="FC82" s="318"/>
      <c r="FD82" s="318"/>
      <c r="FE82" s="318"/>
      <c r="FF82" s="318"/>
      <c r="FG82" s="318"/>
      <c r="FH82" s="318"/>
      <c r="FI82" s="318"/>
      <c r="FJ82" s="318"/>
      <c r="FK82" s="318"/>
      <c r="FL82" s="318"/>
      <c r="FM82" s="318"/>
      <c r="FN82" s="318"/>
      <c r="FO82" s="318"/>
      <c r="FP82" s="318"/>
      <c r="FQ82" s="318"/>
      <c r="FR82" s="318"/>
      <c r="FS82" s="318"/>
      <c r="FT82" s="318"/>
      <c r="FU82" s="318"/>
      <c r="FV82" s="318"/>
      <c r="FW82" s="318"/>
      <c r="FX82" s="318"/>
      <c r="FY82" s="318"/>
      <c r="FZ82" s="318"/>
      <c r="GA82" s="318"/>
      <c r="GB82" s="318"/>
      <c r="GC82" s="318"/>
      <c r="GD82" s="318"/>
      <c r="GE82" s="318"/>
      <c r="GF82" s="318"/>
      <c r="GG82" s="318"/>
      <c r="GH82" s="318"/>
      <c r="GI82" s="318"/>
      <c r="GJ82" s="318"/>
      <c r="GK82" s="318"/>
      <c r="GL82" s="318"/>
      <c r="GM82" s="318"/>
      <c r="GN82" s="318"/>
      <c r="GO82" s="318"/>
      <c r="GP82" s="318"/>
      <c r="GQ82" s="318"/>
      <c r="GR82" s="318"/>
      <c r="GS82" s="318"/>
      <c r="GT82" s="318"/>
      <c r="GU82" s="318"/>
      <c r="GV82" s="318"/>
      <c r="GW82" s="318"/>
      <c r="GX82" s="318"/>
      <c r="GY82" s="318"/>
      <c r="GZ82" s="318"/>
      <c r="HA82" s="318"/>
      <c r="HB82" s="318"/>
      <c r="HC82" s="318"/>
      <c r="HD82" s="318"/>
      <c r="HE82" s="318"/>
      <c r="HF82" s="318"/>
      <c r="HG82" s="318"/>
      <c r="HH82" s="318"/>
      <c r="HI82" s="318"/>
      <c r="HJ82" s="318"/>
      <c r="HK82" s="318"/>
      <c r="HL82" s="318"/>
      <c r="HM82" s="318"/>
      <c r="HN82" s="318"/>
      <c r="HO82" s="318"/>
      <c r="HP82" s="318"/>
      <c r="HQ82" s="318"/>
      <c r="HR82" s="318"/>
      <c r="HS82" s="318"/>
      <c r="HT82" s="318"/>
      <c r="HU82" s="318"/>
      <c r="HV82" s="318"/>
      <c r="HW82" s="318"/>
      <c r="HX82" s="318"/>
      <c r="HY82" s="318"/>
      <c r="HZ82" s="318"/>
      <c r="IA82" s="318"/>
      <c r="IB82" s="318"/>
      <c r="IC82" s="318"/>
      <c r="ID82" s="318"/>
      <c r="IE82" s="318"/>
      <c r="IF82" s="318"/>
      <c r="IG82" s="318"/>
      <c r="IH82" s="318"/>
      <c r="II82" s="318"/>
      <c r="IJ82" s="318"/>
      <c r="IK82" s="318"/>
      <c r="IL82" s="318"/>
      <c r="IM82" s="318"/>
      <c r="IN82" s="318"/>
      <c r="IO82" s="318"/>
      <c r="IP82" s="318"/>
      <c r="IQ82" s="318"/>
      <c r="IR82" s="318"/>
      <c r="IS82" s="318"/>
      <c r="IT82" s="318"/>
      <c r="IU82" s="318"/>
      <c r="IV82" s="318"/>
    </row>
    <row r="83" spans="1:256" s="213" customFormat="1" ht="12.75" customHeight="1">
      <c r="A83" s="632" t="s">
        <v>647</v>
      </c>
      <c r="B83" s="469">
        <f>B77+B80</f>
        <v>26106735.699999999</v>
      </c>
      <c r="C83" s="469">
        <f>C77+C80</f>
        <v>25898735.699999999</v>
      </c>
      <c r="D83" s="469">
        <f>D77+D80</f>
        <v>106373.26999999999</v>
      </c>
      <c r="E83" s="406">
        <f t="shared" si="4"/>
        <v>4.1072765571332501E-3</v>
      </c>
      <c r="F83" s="469">
        <f>F77+F80</f>
        <v>106373.26999999999</v>
      </c>
      <c r="G83" s="406">
        <f t="shared" si="5"/>
        <v>4.1072765571332501E-3</v>
      </c>
      <c r="H83" s="470">
        <f>H77+H80</f>
        <v>0</v>
      </c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8"/>
      <c r="BT83" s="318"/>
      <c r="BU83" s="318"/>
      <c r="BV83" s="318"/>
      <c r="BW83" s="318"/>
      <c r="BX83" s="318"/>
      <c r="BY83" s="318"/>
      <c r="BZ83" s="318"/>
      <c r="CA83" s="318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18"/>
      <c r="DY83" s="318"/>
      <c r="DZ83" s="318"/>
      <c r="EA83" s="318"/>
      <c r="EB83" s="318"/>
      <c r="EC83" s="318"/>
      <c r="ED83" s="318"/>
      <c r="EE83" s="318"/>
      <c r="EF83" s="318"/>
      <c r="EG83" s="318"/>
      <c r="EH83" s="318"/>
      <c r="EI83" s="318"/>
      <c r="EJ83" s="318"/>
      <c r="EK83" s="318"/>
      <c r="EL83" s="318"/>
      <c r="EM83" s="318"/>
      <c r="EN83" s="318"/>
      <c r="EO83" s="318"/>
      <c r="EP83" s="318"/>
      <c r="EQ83" s="318"/>
      <c r="ER83" s="318"/>
      <c r="ES83" s="318"/>
      <c r="ET83" s="318"/>
      <c r="EU83" s="318"/>
      <c r="EV83" s="318"/>
      <c r="EW83" s="318"/>
      <c r="EX83" s="318"/>
      <c r="EY83" s="318"/>
      <c r="EZ83" s="318"/>
      <c r="FA83" s="318"/>
      <c r="FB83" s="318"/>
      <c r="FC83" s="318"/>
      <c r="FD83" s="318"/>
      <c r="FE83" s="318"/>
      <c r="FF83" s="318"/>
      <c r="FG83" s="318"/>
      <c r="FH83" s="318"/>
      <c r="FI83" s="318"/>
      <c r="FJ83" s="318"/>
      <c r="FK83" s="318"/>
      <c r="FL83" s="318"/>
      <c r="FM83" s="318"/>
      <c r="FN83" s="318"/>
      <c r="FO83" s="318"/>
      <c r="FP83" s="318"/>
      <c r="FQ83" s="318"/>
      <c r="FR83" s="318"/>
      <c r="FS83" s="318"/>
      <c r="FT83" s="318"/>
      <c r="FU83" s="318"/>
      <c r="FV83" s="318"/>
      <c r="FW83" s="318"/>
      <c r="FX83" s="318"/>
      <c r="FY83" s="318"/>
      <c r="FZ83" s="318"/>
      <c r="GA83" s="318"/>
      <c r="GB83" s="318"/>
      <c r="GC83" s="318"/>
      <c r="GD83" s="318"/>
      <c r="GE83" s="318"/>
      <c r="GF83" s="318"/>
      <c r="GG83" s="318"/>
      <c r="GH83" s="318"/>
      <c r="GI83" s="318"/>
      <c r="GJ83" s="318"/>
      <c r="GK83" s="318"/>
      <c r="GL83" s="318"/>
      <c r="GM83" s="318"/>
      <c r="GN83" s="318"/>
      <c r="GO83" s="318"/>
      <c r="GP83" s="318"/>
      <c r="GQ83" s="318"/>
      <c r="GR83" s="318"/>
      <c r="GS83" s="318"/>
      <c r="GT83" s="318"/>
      <c r="GU83" s="318"/>
      <c r="GV83" s="318"/>
      <c r="GW83" s="318"/>
      <c r="GX83" s="318"/>
      <c r="GY83" s="318"/>
      <c r="GZ83" s="318"/>
      <c r="HA83" s="318"/>
      <c r="HB83" s="318"/>
      <c r="HC83" s="318"/>
      <c r="HD83" s="318"/>
      <c r="HE83" s="318"/>
      <c r="HF83" s="318"/>
      <c r="HG83" s="318"/>
      <c r="HH83" s="318"/>
      <c r="HI83" s="318"/>
      <c r="HJ83" s="318"/>
      <c r="HK83" s="318"/>
      <c r="HL83" s="318"/>
      <c r="HM83" s="318"/>
      <c r="HN83" s="318"/>
      <c r="HO83" s="318"/>
      <c r="HP83" s="318"/>
      <c r="HQ83" s="318"/>
      <c r="HR83" s="318"/>
      <c r="HS83" s="318"/>
      <c r="HT83" s="318"/>
      <c r="HU83" s="318"/>
      <c r="HV83" s="318"/>
      <c r="HW83" s="318"/>
      <c r="HX83" s="318"/>
      <c r="HY83" s="318"/>
      <c r="HZ83" s="318"/>
      <c r="IA83" s="318"/>
      <c r="IB83" s="318"/>
      <c r="IC83" s="318"/>
      <c r="ID83" s="318"/>
      <c r="IE83" s="318"/>
      <c r="IF83" s="318"/>
      <c r="IG83" s="318"/>
      <c r="IH83" s="318"/>
      <c r="II83" s="318"/>
      <c r="IJ83" s="318"/>
      <c r="IK83" s="318"/>
      <c r="IL83" s="318"/>
      <c r="IM83" s="318"/>
      <c r="IN83" s="318"/>
      <c r="IO83" s="318"/>
      <c r="IP83" s="318"/>
      <c r="IQ83" s="318"/>
      <c r="IR83" s="318"/>
      <c r="IS83" s="318"/>
      <c r="IT83" s="318"/>
      <c r="IU83" s="318"/>
      <c r="IV83" s="218">
        <f>IF($A$7=$IV$12,IF(D83&lt;&gt;(F83+H83),0,1),1)</f>
        <v>1</v>
      </c>
    </row>
    <row r="84" spans="1:256" s="214" customFormat="1" ht="12.75" customHeight="1">
      <c r="A84" s="933" t="s">
        <v>648</v>
      </c>
      <c r="B84" s="933"/>
      <c r="C84" s="933"/>
      <c r="D84" s="933"/>
      <c r="E84" s="933"/>
      <c r="F84" s="933"/>
      <c r="G84" s="1053" t="s">
        <v>433</v>
      </c>
      <c r="H84" s="1054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  <c r="EK84" s="231"/>
      <c r="EL84" s="231"/>
      <c r="EM84" s="231"/>
      <c r="EN84" s="231"/>
      <c r="EO84" s="231"/>
      <c r="EP84" s="231"/>
      <c r="EQ84" s="231"/>
      <c r="ER84" s="231"/>
      <c r="ES84" s="231"/>
      <c r="ET84" s="231"/>
      <c r="EU84" s="231"/>
      <c r="EV84" s="231"/>
      <c r="EW84" s="231"/>
      <c r="EX84" s="231"/>
      <c r="EY84" s="231"/>
      <c r="EZ84" s="231"/>
      <c r="FA84" s="231"/>
      <c r="FB84" s="231"/>
      <c r="FC84" s="231"/>
      <c r="FD84" s="231"/>
      <c r="FE84" s="231"/>
      <c r="FF84" s="231"/>
      <c r="FG84" s="231"/>
      <c r="FH84" s="231"/>
      <c r="FI84" s="231"/>
      <c r="FJ84" s="231"/>
      <c r="FK84" s="231"/>
      <c r="FL84" s="231"/>
      <c r="FM84" s="231"/>
      <c r="FN84" s="231"/>
      <c r="FO84" s="231"/>
      <c r="FP84" s="231"/>
      <c r="FQ84" s="231"/>
      <c r="FR84" s="231"/>
      <c r="FS84" s="231"/>
      <c r="FT84" s="231"/>
      <c r="FU84" s="231"/>
      <c r="FV84" s="231"/>
      <c r="FW84" s="231"/>
      <c r="FX84" s="231"/>
      <c r="FY84" s="231"/>
      <c r="FZ84" s="231"/>
      <c r="GA84" s="231"/>
      <c r="GB84" s="231"/>
      <c r="GC84" s="231"/>
      <c r="GD84" s="231"/>
      <c r="GE84" s="231"/>
      <c r="GF84" s="231"/>
      <c r="GG84" s="231"/>
      <c r="GH84" s="231"/>
      <c r="GI84" s="231"/>
      <c r="GJ84" s="231"/>
      <c r="GK84" s="231"/>
      <c r="GL84" s="231"/>
      <c r="GM84" s="231"/>
      <c r="GN84" s="231"/>
      <c r="GO84" s="231"/>
      <c r="GP84" s="231"/>
      <c r="GQ84" s="231"/>
      <c r="GR84" s="231"/>
      <c r="GS84" s="231"/>
      <c r="GT84" s="231"/>
      <c r="GU84" s="231"/>
      <c r="GV84" s="231"/>
      <c r="GW84" s="231"/>
      <c r="GX84" s="231"/>
      <c r="GY84" s="231"/>
      <c r="GZ84" s="231"/>
      <c r="HA84" s="231"/>
      <c r="HB84" s="231"/>
      <c r="HC84" s="231"/>
      <c r="HD84" s="231"/>
      <c r="HE84" s="231"/>
      <c r="HF84" s="231"/>
      <c r="HG84" s="231"/>
      <c r="HH84" s="231"/>
      <c r="HI84" s="231"/>
      <c r="HJ84" s="231"/>
      <c r="HK84" s="231"/>
      <c r="HL84" s="231"/>
      <c r="HM84" s="231"/>
      <c r="HN84" s="231"/>
      <c r="HO84" s="231"/>
      <c r="HP84" s="231"/>
      <c r="HQ84" s="231"/>
      <c r="HR84" s="231"/>
      <c r="HS84" s="231"/>
      <c r="HT84" s="231"/>
      <c r="HU84" s="231"/>
      <c r="HV84" s="231"/>
      <c r="HW84" s="231"/>
      <c r="HX84" s="231"/>
      <c r="HY84" s="231"/>
      <c r="HZ84" s="231"/>
      <c r="IA84" s="231"/>
      <c r="IB84" s="231"/>
      <c r="IC84" s="231"/>
      <c r="ID84" s="231"/>
      <c r="IE84" s="231"/>
      <c r="IF84" s="231"/>
      <c r="IG84" s="231"/>
      <c r="IH84" s="231"/>
      <c r="II84" s="231"/>
      <c r="IJ84" s="231"/>
      <c r="IK84" s="231"/>
      <c r="IL84" s="231"/>
      <c r="IM84" s="231"/>
      <c r="IN84" s="231"/>
      <c r="IO84" s="231"/>
      <c r="IP84" s="231"/>
      <c r="IQ84" s="231"/>
      <c r="IR84" s="231"/>
      <c r="IS84" s="231"/>
      <c r="IT84" s="231"/>
      <c r="IU84" s="231"/>
      <c r="IV84" s="231"/>
    </row>
    <row r="85" spans="1:256" s="213" customFormat="1" ht="12.75" customHeight="1">
      <c r="A85" s="1061" t="s">
        <v>649</v>
      </c>
      <c r="B85" s="1061"/>
      <c r="C85" s="1061"/>
      <c r="D85" s="471"/>
      <c r="E85" s="471"/>
      <c r="F85" s="472"/>
      <c r="G85" s="1062">
        <f>SUM(G86:G87)</f>
        <v>0</v>
      </c>
      <c r="H85" s="1063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  <c r="DQ85" s="318"/>
      <c r="DR85" s="318"/>
      <c r="DS85" s="318"/>
      <c r="DT85" s="318"/>
      <c r="DU85" s="318"/>
      <c r="DV85" s="318"/>
      <c r="DW85" s="318"/>
      <c r="DX85" s="318"/>
      <c r="DY85" s="318"/>
      <c r="DZ85" s="318"/>
      <c r="EA85" s="318"/>
      <c r="EB85" s="318"/>
      <c r="EC85" s="318"/>
      <c r="ED85" s="318"/>
      <c r="EE85" s="318"/>
      <c r="EF85" s="318"/>
      <c r="EG85" s="318"/>
      <c r="EH85" s="318"/>
      <c r="EI85" s="318"/>
      <c r="EJ85" s="318"/>
      <c r="EK85" s="318"/>
      <c r="EL85" s="318"/>
      <c r="EM85" s="318"/>
      <c r="EN85" s="318"/>
      <c r="EO85" s="318"/>
      <c r="EP85" s="318"/>
      <c r="EQ85" s="318"/>
      <c r="ER85" s="318"/>
      <c r="ES85" s="318"/>
      <c r="ET85" s="318"/>
      <c r="EU85" s="318"/>
      <c r="EV85" s="318"/>
      <c r="EW85" s="318"/>
      <c r="EX85" s="318"/>
      <c r="EY85" s="318"/>
      <c r="EZ85" s="318"/>
      <c r="FA85" s="318"/>
      <c r="FB85" s="318"/>
      <c r="FC85" s="318"/>
      <c r="FD85" s="318"/>
      <c r="FE85" s="318"/>
      <c r="FF85" s="318"/>
      <c r="FG85" s="318"/>
      <c r="FH85" s="318"/>
      <c r="FI85" s="318"/>
      <c r="FJ85" s="318"/>
      <c r="FK85" s="318"/>
      <c r="FL85" s="318"/>
      <c r="FM85" s="318"/>
      <c r="FN85" s="318"/>
      <c r="FO85" s="318"/>
      <c r="FP85" s="318"/>
      <c r="FQ85" s="318"/>
      <c r="FR85" s="318"/>
      <c r="FS85" s="318"/>
      <c r="FT85" s="318"/>
      <c r="FU85" s="318"/>
      <c r="FV85" s="318"/>
      <c r="FW85" s="318"/>
      <c r="FX85" s="318"/>
      <c r="FY85" s="318"/>
      <c r="FZ85" s="318"/>
      <c r="GA85" s="318"/>
      <c r="GB85" s="318"/>
      <c r="GC85" s="318"/>
      <c r="GD85" s="318"/>
      <c r="GE85" s="318"/>
      <c r="GF85" s="318"/>
      <c r="GG85" s="318"/>
      <c r="GH85" s="318"/>
      <c r="GI85" s="318"/>
      <c r="GJ85" s="318"/>
      <c r="GK85" s="318"/>
      <c r="GL85" s="318"/>
      <c r="GM85" s="318"/>
      <c r="GN85" s="318"/>
      <c r="GO85" s="318"/>
      <c r="GP85" s="318"/>
      <c r="GQ85" s="318"/>
      <c r="GR85" s="318"/>
      <c r="GS85" s="318"/>
      <c r="GT85" s="318"/>
      <c r="GU85" s="318"/>
      <c r="GV85" s="318"/>
      <c r="GW85" s="318"/>
      <c r="GX85" s="318"/>
      <c r="GY85" s="318"/>
      <c r="GZ85" s="318"/>
      <c r="HA85" s="318"/>
      <c r="HB85" s="318"/>
      <c r="HC85" s="318"/>
      <c r="HD85" s="318"/>
      <c r="HE85" s="318"/>
      <c r="HF85" s="318"/>
      <c r="HG85" s="318"/>
      <c r="HH85" s="318"/>
      <c r="HI85" s="318"/>
      <c r="HJ85" s="318"/>
      <c r="HK85" s="318"/>
      <c r="HL85" s="318"/>
      <c r="HM85" s="318"/>
      <c r="HN85" s="318"/>
      <c r="HO85" s="318"/>
      <c r="HP85" s="318"/>
      <c r="HQ85" s="318"/>
      <c r="HR85" s="318"/>
      <c r="HS85" s="318"/>
      <c r="HT85" s="318"/>
      <c r="HU85" s="318"/>
      <c r="HV85" s="318"/>
      <c r="HW85" s="318"/>
      <c r="HX85" s="318"/>
      <c r="HY85" s="318"/>
      <c r="HZ85" s="318"/>
      <c r="IA85" s="318"/>
      <c r="IB85" s="318"/>
      <c r="IC85" s="318"/>
      <c r="ID85" s="318"/>
      <c r="IE85" s="318"/>
      <c r="IF85" s="318"/>
      <c r="IG85" s="318"/>
      <c r="IH85" s="318"/>
      <c r="II85" s="318"/>
      <c r="IJ85" s="318"/>
      <c r="IK85" s="318"/>
      <c r="IL85" s="318"/>
      <c r="IM85" s="318"/>
      <c r="IN85" s="318"/>
      <c r="IO85" s="318"/>
      <c r="IP85" s="318"/>
      <c r="IQ85" s="318"/>
      <c r="IR85" s="318"/>
      <c r="IS85" s="318"/>
      <c r="IT85" s="318"/>
      <c r="IU85" s="318"/>
      <c r="IV85" s="318"/>
    </row>
    <row r="86" spans="1:256" s="213" customFormat="1" ht="12.75" customHeight="1">
      <c r="A86" s="226" t="s">
        <v>650</v>
      </c>
      <c r="B86" s="473"/>
      <c r="C86" s="473"/>
      <c r="D86" s="473"/>
      <c r="E86" s="473"/>
      <c r="F86" s="474"/>
      <c r="G86" s="1012"/>
      <c r="H86" s="1064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318"/>
      <c r="BP86" s="318"/>
      <c r="BQ86" s="318"/>
      <c r="BR86" s="318"/>
      <c r="BS86" s="318"/>
      <c r="BT86" s="318"/>
      <c r="BU86" s="318"/>
      <c r="BV86" s="318"/>
      <c r="BW86" s="318"/>
      <c r="BX86" s="318"/>
      <c r="BY86" s="318"/>
      <c r="BZ86" s="318"/>
      <c r="CA86" s="318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318"/>
      <c r="DG86" s="318"/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  <c r="DX86" s="318"/>
      <c r="DY86" s="318"/>
      <c r="DZ86" s="318"/>
      <c r="EA86" s="318"/>
      <c r="EB86" s="318"/>
      <c r="EC86" s="318"/>
      <c r="ED86" s="318"/>
      <c r="EE86" s="318"/>
      <c r="EF86" s="318"/>
      <c r="EG86" s="318"/>
      <c r="EH86" s="318"/>
      <c r="EI86" s="318"/>
      <c r="EJ86" s="318"/>
      <c r="EK86" s="318"/>
      <c r="EL86" s="318"/>
      <c r="EM86" s="318"/>
      <c r="EN86" s="318"/>
      <c r="EO86" s="318"/>
      <c r="EP86" s="318"/>
      <c r="EQ86" s="318"/>
      <c r="ER86" s="318"/>
      <c r="ES86" s="318"/>
      <c r="ET86" s="318"/>
      <c r="EU86" s="318"/>
      <c r="EV86" s="318"/>
      <c r="EW86" s="318"/>
      <c r="EX86" s="318"/>
      <c r="EY86" s="318"/>
      <c r="EZ86" s="318"/>
      <c r="FA86" s="318"/>
      <c r="FB86" s="318"/>
      <c r="FC86" s="318"/>
      <c r="FD86" s="318"/>
      <c r="FE86" s="318"/>
      <c r="FF86" s="318"/>
      <c r="FG86" s="318"/>
      <c r="FH86" s="318"/>
      <c r="FI86" s="318"/>
      <c r="FJ86" s="318"/>
      <c r="FK86" s="318"/>
      <c r="FL86" s="318"/>
      <c r="FM86" s="318"/>
      <c r="FN86" s="318"/>
      <c r="FO86" s="318"/>
      <c r="FP86" s="318"/>
      <c r="FQ86" s="318"/>
      <c r="FR86" s="318"/>
      <c r="FS86" s="318"/>
      <c r="FT86" s="318"/>
      <c r="FU86" s="318"/>
      <c r="FV86" s="318"/>
      <c r="FW86" s="318"/>
      <c r="FX86" s="318"/>
      <c r="FY86" s="318"/>
      <c r="FZ86" s="318"/>
      <c r="GA86" s="318"/>
      <c r="GB86" s="318"/>
      <c r="GC86" s="318"/>
      <c r="GD86" s="318"/>
      <c r="GE86" s="318"/>
      <c r="GF86" s="318"/>
      <c r="GG86" s="318"/>
      <c r="GH86" s="318"/>
      <c r="GI86" s="318"/>
      <c r="GJ86" s="318"/>
      <c r="GK86" s="318"/>
      <c r="GL86" s="318"/>
      <c r="GM86" s="318"/>
      <c r="GN86" s="318"/>
      <c r="GO86" s="318"/>
      <c r="GP86" s="318"/>
      <c r="GQ86" s="318"/>
      <c r="GR86" s="318"/>
      <c r="GS86" s="318"/>
      <c r="GT86" s="318"/>
      <c r="GU86" s="318"/>
      <c r="GV86" s="318"/>
      <c r="GW86" s="318"/>
      <c r="GX86" s="318"/>
      <c r="GY86" s="318"/>
      <c r="GZ86" s="318"/>
      <c r="HA86" s="318"/>
      <c r="HB86" s="318"/>
      <c r="HC86" s="318"/>
      <c r="HD86" s="318"/>
      <c r="HE86" s="318"/>
      <c r="HF86" s="318"/>
      <c r="HG86" s="318"/>
      <c r="HH86" s="318"/>
      <c r="HI86" s="318"/>
      <c r="HJ86" s="318"/>
      <c r="HK86" s="318"/>
      <c r="HL86" s="318"/>
      <c r="HM86" s="318"/>
      <c r="HN86" s="318"/>
      <c r="HO86" s="318"/>
      <c r="HP86" s="318"/>
      <c r="HQ86" s="318"/>
      <c r="HR86" s="318"/>
      <c r="HS86" s="318"/>
      <c r="HT86" s="318"/>
      <c r="HU86" s="318"/>
      <c r="HV86" s="318"/>
      <c r="HW86" s="318"/>
      <c r="HX86" s="318"/>
      <c r="HY86" s="318"/>
      <c r="HZ86" s="318"/>
      <c r="IA86" s="318"/>
      <c r="IB86" s="318"/>
      <c r="IC86" s="318"/>
      <c r="ID86" s="318"/>
      <c r="IE86" s="318"/>
      <c r="IF86" s="318"/>
      <c r="IG86" s="318"/>
      <c r="IH86" s="318"/>
      <c r="II86" s="318"/>
      <c r="IJ86" s="318"/>
      <c r="IK86" s="318"/>
      <c r="IL86" s="318"/>
      <c r="IM86" s="318"/>
      <c r="IN86" s="318"/>
      <c r="IO86" s="318"/>
      <c r="IP86" s="318"/>
      <c r="IQ86" s="318"/>
      <c r="IR86" s="318"/>
      <c r="IS86" s="318"/>
      <c r="IT86" s="318"/>
      <c r="IU86" s="318"/>
      <c r="IV86" s="318"/>
    </row>
    <row r="87" spans="1:256" s="213" customFormat="1" ht="12.75" customHeight="1">
      <c r="A87" s="226" t="s">
        <v>651</v>
      </c>
      <c r="B87" s="473"/>
      <c r="C87" s="473"/>
      <c r="D87" s="473"/>
      <c r="E87" s="473"/>
      <c r="F87" s="474"/>
      <c r="G87" s="1012"/>
      <c r="H87" s="1064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8"/>
      <c r="DI87" s="318"/>
      <c r="DJ87" s="318"/>
      <c r="DK87" s="318"/>
      <c r="DL87" s="318"/>
      <c r="DM87" s="318"/>
      <c r="DN87" s="318"/>
      <c r="DO87" s="318"/>
      <c r="DP87" s="318"/>
      <c r="DQ87" s="318"/>
      <c r="DR87" s="318"/>
      <c r="DS87" s="318"/>
      <c r="DT87" s="318"/>
      <c r="DU87" s="318"/>
      <c r="DV87" s="318"/>
      <c r="DW87" s="318"/>
      <c r="DX87" s="318"/>
      <c r="DY87" s="318"/>
      <c r="DZ87" s="318"/>
      <c r="EA87" s="318"/>
      <c r="EB87" s="318"/>
      <c r="EC87" s="318"/>
      <c r="ED87" s="318"/>
      <c r="EE87" s="318"/>
      <c r="EF87" s="318"/>
      <c r="EG87" s="318"/>
      <c r="EH87" s="318"/>
      <c r="EI87" s="318"/>
      <c r="EJ87" s="318"/>
      <c r="EK87" s="318"/>
      <c r="EL87" s="318"/>
      <c r="EM87" s="318"/>
      <c r="EN87" s="318"/>
      <c r="EO87" s="318"/>
      <c r="EP87" s="318"/>
      <c r="EQ87" s="318"/>
      <c r="ER87" s="318"/>
      <c r="ES87" s="318"/>
      <c r="ET87" s="318"/>
      <c r="EU87" s="318"/>
      <c r="EV87" s="318"/>
      <c r="EW87" s="318"/>
      <c r="EX87" s="318"/>
      <c r="EY87" s="318"/>
      <c r="EZ87" s="318"/>
      <c r="FA87" s="318"/>
      <c r="FB87" s="318"/>
      <c r="FC87" s="318"/>
      <c r="FD87" s="318"/>
      <c r="FE87" s="318"/>
      <c r="FF87" s="318"/>
      <c r="FG87" s="318"/>
      <c r="FH87" s="318"/>
      <c r="FI87" s="318"/>
      <c r="FJ87" s="318"/>
      <c r="FK87" s="318"/>
      <c r="FL87" s="318"/>
      <c r="FM87" s="318"/>
      <c r="FN87" s="318"/>
      <c r="FO87" s="318"/>
      <c r="FP87" s="318"/>
      <c r="FQ87" s="318"/>
      <c r="FR87" s="318"/>
      <c r="FS87" s="318"/>
      <c r="FT87" s="318"/>
      <c r="FU87" s="318"/>
      <c r="FV87" s="318"/>
      <c r="FW87" s="318"/>
      <c r="FX87" s="318"/>
      <c r="FY87" s="318"/>
      <c r="FZ87" s="318"/>
      <c r="GA87" s="318"/>
      <c r="GB87" s="318"/>
      <c r="GC87" s="318"/>
      <c r="GD87" s="318"/>
      <c r="GE87" s="318"/>
      <c r="GF87" s="318"/>
      <c r="GG87" s="318"/>
      <c r="GH87" s="318"/>
      <c r="GI87" s="318"/>
      <c r="GJ87" s="318"/>
      <c r="GK87" s="318"/>
      <c r="GL87" s="318"/>
      <c r="GM87" s="318"/>
      <c r="GN87" s="318"/>
      <c r="GO87" s="318"/>
      <c r="GP87" s="318"/>
      <c r="GQ87" s="318"/>
      <c r="GR87" s="318"/>
      <c r="GS87" s="318"/>
      <c r="GT87" s="318"/>
      <c r="GU87" s="318"/>
      <c r="GV87" s="318"/>
      <c r="GW87" s="318"/>
      <c r="GX87" s="318"/>
      <c r="GY87" s="318"/>
      <c r="GZ87" s="318"/>
      <c r="HA87" s="318"/>
      <c r="HB87" s="318"/>
      <c r="HC87" s="318"/>
      <c r="HD87" s="318"/>
      <c r="HE87" s="318"/>
      <c r="HF87" s="318"/>
      <c r="HG87" s="318"/>
      <c r="HH87" s="318"/>
      <c r="HI87" s="318"/>
      <c r="HJ87" s="318"/>
      <c r="HK87" s="318"/>
      <c r="HL87" s="318"/>
      <c r="HM87" s="318"/>
      <c r="HN87" s="318"/>
      <c r="HO87" s="318"/>
      <c r="HP87" s="318"/>
      <c r="HQ87" s="318"/>
      <c r="HR87" s="318"/>
      <c r="HS87" s="318"/>
      <c r="HT87" s="318"/>
      <c r="HU87" s="318"/>
      <c r="HV87" s="318"/>
      <c r="HW87" s="318"/>
      <c r="HX87" s="318"/>
      <c r="HY87" s="318"/>
      <c r="HZ87" s="318"/>
      <c r="IA87" s="318"/>
      <c r="IB87" s="318"/>
      <c r="IC87" s="318"/>
      <c r="ID87" s="318"/>
      <c r="IE87" s="318"/>
      <c r="IF87" s="318"/>
      <c r="IG87" s="318"/>
      <c r="IH87" s="318"/>
      <c r="II87" s="318"/>
      <c r="IJ87" s="318"/>
      <c r="IK87" s="318"/>
      <c r="IL87" s="318"/>
      <c r="IM87" s="318"/>
      <c r="IN87" s="318"/>
      <c r="IO87" s="318"/>
      <c r="IP87" s="318"/>
      <c r="IQ87" s="318"/>
      <c r="IR87" s="318"/>
      <c r="IS87" s="318"/>
      <c r="IT87" s="318"/>
      <c r="IU87" s="318"/>
      <c r="IV87" s="318"/>
    </row>
    <row r="88" spans="1:256" s="213" customFormat="1" ht="12.75" customHeight="1">
      <c r="A88" s="1065" t="s">
        <v>652</v>
      </c>
      <c r="B88" s="1065"/>
      <c r="C88" s="1065"/>
      <c r="D88" s="1065"/>
      <c r="E88" s="473"/>
      <c r="F88" s="474"/>
      <c r="G88" s="1020">
        <f>SUM(G89:G90)</f>
        <v>0</v>
      </c>
      <c r="H88" s="1066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318"/>
      <c r="DG88" s="318"/>
      <c r="DH88" s="318"/>
      <c r="DI88" s="318"/>
      <c r="DJ88" s="318"/>
      <c r="DK88" s="318"/>
      <c r="DL88" s="318"/>
      <c r="DM88" s="318"/>
      <c r="DN88" s="318"/>
      <c r="DO88" s="318"/>
      <c r="DP88" s="318"/>
      <c r="DQ88" s="318"/>
      <c r="DR88" s="318"/>
      <c r="DS88" s="318"/>
      <c r="DT88" s="318"/>
      <c r="DU88" s="318"/>
      <c r="DV88" s="318"/>
      <c r="DW88" s="318"/>
      <c r="DX88" s="318"/>
      <c r="DY88" s="318"/>
      <c r="DZ88" s="318"/>
      <c r="EA88" s="318"/>
      <c r="EB88" s="318"/>
      <c r="EC88" s="318"/>
      <c r="ED88" s="318"/>
      <c r="EE88" s="318"/>
      <c r="EF88" s="318"/>
      <c r="EG88" s="318"/>
      <c r="EH88" s="318"/>
      <c r="EI88" s="318"/>
      <c r="EJ88" s="318"/>
      <c r="EK88" s="318"/>
      <c r="EL88" s="318"/>
      <c r="EM88" s="318"/>
      <c r="EN88" s="318"/>
      <c r="EO88" s="318"/>
      <c r="EP88" s="318"/>
      <c r="EQ88" s="318"/>
      <c r="ER88" s="318"/>
      <c r="ES88" s="318"/>
      <c r="ET88" s="318"/>
      <c r="EU88" s="318"/>
      <c r="EV88" s="318"/>
      <c r="EW88" s="318"/>
      <c r="EX88" s="318"/>
      <c r="EY88" s="318"/>
      <c r="EZ88" s="318"/>
      <c r="FA88" s="318"/>
      <c r="FB88" s="318"/>
      <c r="FC88" s="318"/>
      <c r="FD88" s="318"/>
      <c r="FE88" s="318"/>
      <c r="FF88" s="318"/>
      <c r="FG88" s="318"/>
      <c r="FH88" s="318"/>
      <c r="FI88" s="318"/>
      <c r="FJ88" s="318"/>
      <c r="FK88" s="318"/>
      <c r="FL88" s="318"/>
      <c r="FM88" s="318"/>
      <c r="FN88" s="318"/>
      <c r="FO88" s="318"/>
      <c r="FP88" s="318"/>
      <c r="FQ88" s="318"/>
      <c r="FR88" s="318"/>
      <c r="FS88" s="318"/>
      <c r="FT88" s="318"/>
      <c r="FU88" s="318"/>
      <c r="FV88" s="318"/>
      <c r="FW88" s="318"/>
      <c r="FX88" s="318"/>
      <c r="FY88" s="318"/>
      <c r="FZ88" s="318"/>
      <c r="GA88" s="318"/>
      <c r="GB88" s="318"/>
      <c r="GC88" s="318"/>
      <c r="GD88" s="318"/>
      <c r="GE88" s="318"/>
      <c r="GF88" s="318"/>
      <c r="GG88" s="318"/>
      <c r="GH88" s="318"/>
      <c r="GI88" s="318"/>
      <c r="GJ88" s="318"/>
      <c r="GK88" s="318"/>
      <c r="GL88" s="318"/>
      <c r="GM88" s="318"/>
      <c r="GN88" s="318"/>
      <c r="GO88" s="318"/>
      <c r="GP88" s="318"/>
      <c r="GQ88" s="318"/>
      <c r="GR88" s="318"/>
      <c r="GS88" s="318"/>
      <c r="GT88" s="318"/>
      <c r="GU88" s="318"/>
      <c r="GV88" s="318"/>
      <c r="GW88" s="318"/>
      <c r="GX88" s="318"/>
      <c r="GY88" s="318"/>
      <c r="GZ88" s="318"/>
      <c r="HA88" s="318"/>
      <c r="HB88" s="318"/>
      <c r="HC88" s="318"/>
      <c r="HD88" s="318"/>
      <c r="HE88" s="318"/>
      <c r="HF88" s="318"/>
      <c r="HG88" s="318"/>
      <c r="HH88" s="318"/>
      <c r="HI88" s="318"/>
      <c r="HJ88" s="318"/>
      <c r="HK88" s="318"/>
      <c r="HL88" s="318"/>
      <c r="HM88" s="318"/>
      <c r="HN88" s="318"/>
      <c r="HO88" s="318"/>
      <c r="HP88" s="318"/>
      <c r="HQ88" s="318"/>
      <c r="HR88" s="318"/>
      <c r="HS88" s="318"/>
      <c r="HT88" s="318"/>
      <c r="HU88" s="318"/>
      <c r="HV88" s="318"/>
      <c r="HW88" s="318"/>
      <c r="HX88" s="318"/>
      <c r="HY88" s="318"/>
      <c r="HZ88" s="318"/>
      <c r="IA88" s="318"/>
      <c r="IB88" s="318"/>
      <c r="IC88" s="318"/>
      <c r="ID88" s="318"/>
      <c r="IE88" s="318"/>
      <c r="IF88" s="318"/>
      <c r="IG88" s="318"/>
      <c r="IH88" s="318"/>
      <c r="II88" s="318"/>
      <c r="IJ88" s="318"/>
      <c r="IK88" s="318"/>
      <c r="IL88" s="318"/>
      <c r="IM88" s="318"/>
      <c r="IN88" s="318"/>
      <c r="IO88" s="318"/>
      <c r="IP88" s="318"/>
      <c r="IQ88" s="318"/>
      <c r="IR88" s="318"/>
      <c r="IS88" s="318"/>
      <c r="IT88" s="318"/>
      <c r="IU88" s="318"/>
      <c r="IV88" s="318"/>
    </row>
    <row r="89" spans="1:256" s="213" customFormat="1" ht="12.75" customHeight="1">
      <c r="A89" s="226" t="s">
        <v>653</v>
      </c>
      <c r="B89" s="473"/>
      <c r="C89" s="473"/>
      <c r="D89" s="473"/>
      <c r="E89" s="473"/>
      <c r="F89" s="474"/>
      <c r="G89" s="1012"/>
      <c r="H89" s="1064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318"/>
      <c r="DG89" s="318"/>
      <c r="DH89" s="318"/>
      <c r="DI89" s="318"/>
      <c r="DJ89" s="318"/>
      <c r="DK89" s="318"/>
      <c r="DL89" s="318"/>
      <c r="DM89" s="318"/>
      <c r="DN89" s="318"/>
      <c r="DO89" s="318"/>
      <c r="DP89" s="318"/>
      <c r="DQ89" s="318"/>
      <c r="DR89" s="318"/>
      <c r="DS89" s="318"/>
      <c r="DT89" s="318"/>
      <c r="DU89" s="318"/>
      <c r="DV89" s="318"/>
      <c r="DW89" s="318"/>
      <c r="DX89" s="318"/>
      <c r="DY89" s="318"/>
      <c r="DZ89" s="318"/>
      <c r="EA89" s="318"/>
      <c r="EB89" s="318"/>
      <c r="EC89" s="318"/>
      <c r="ED89" s="318"/>
      <c r="EE89" s="318"/>
      <c r="EF89" s="318"/>
      <c r="EG89" s="318"/>
      <c r="EH89" s="318"/>
      <c r="EI89" s="318"/>
      <c r="EJ89" s="318"/>
      <c r="EK89" s="318"/>
      <c r="EL89" s="318"/>
      <c r="EM89" s="318"/>
      <c r="EN89" s="318"/>
      <c r="EO89" s="318"/>
      <c r="EP89" s="318"/>
      <c r="EQ89" s="318"/>
      <c r="ER89" s="318"/>
      <c r="ES89" s="318"/>
      <c r="ET89" s="318"/>
      <c r="EU89" s="318"/>
      <c r="EV89" s="318"/>
      <c r="EW89" s="318"/>
      <c r="EX89" s="318"/>
      <c r="EY89" s="318"/>
      <c r="EZ89" s="318"/>
      <c r="FA89" s="318"/>
      <c r="FB89" s="318"/>
      <c r="FC89" s="318"/>
      <c r="FD89" s="318"/>
      <c r="FE89" s="318"/>
      <c r="FF89" s="318"/>
      <c r="FG89" s="318"/>
      <c r="FH89" s="318"/>
      <c r="FI89" s="318"/>
      <c r="FJ89" s="318"/>
      <c r="FK89" s="318"/>
      <c r="FL89" s="318"/>
      <c r="FM89" s="318"/>
      <c r="FN89" s="318"/>
      <c r="FO89" s="318"/>
      <c r="FP89" s="318"/>
      <c r="FQ89" s="318"/>
      <c r="FR89" s="318"/>
      <c r="FS89" s="318"/>
      <c r="FT89" s="318"/>
      <c r="FU89" s="318"/>
      <c r="FV89" s="318"/>
      <c r="FW89" s="318"/>
      <c r="FX89" s="318"/>
      <c r="FY89" s="318"/>
      <c r="FZ89" s="318"/>
      <c r="GA89" s="318"/>
      <c r="GB89" s="318"/>
      <c r="GC89" s="318"/>
      <c r="GD89" s="318"/>
      <c r="GE89" s="318"/>
      <c r="GF89" s="318"/>
      <c r="GG89" s="318"/>
      <c r="GH89" s="318"/>
      <c r="GI89" s="318"/>
      <c r="GJ89" s="318"/>
      <c r="GK89" s="318"/>
      <c r="GL89" s="318"/>
      <c r="GM89" s="318"/>
      <c r="GN89" s="318"/>
      <c r="GO89" s="318"/>
      <c r="GP89" s="318"/>
      <c r="GQ89" s="318"/>
      <c r="GR89" s="318"/>
      <c r="GS89" s="318"/>
      <c r="GT89" s="318"/>
      <c r="GU89" s="318"/>
      <c r="GV89" s="318"/>
      <c r="GW89" s="318"/>
      <c r="GX89" s="318"/>
      <c r="GY89" s="318"/>
      <c r="GZ89" s="318"/>
      <c r="HA89" s="318"/>
      <c r="HB89" s="318"/>
      <c r="HC89" s="318"/>
      <c r="HD89" s="318"/>
      <c r="HE89" s="318"/>
      <c r="HF89" s="318"/>
      <c r="HG89" s="318"/>
      <c r="HH89" s="318"/>
      <c r="HI89" s="318"/>
      <c r="HJ89" s="318"/>
      <c r="HK89" s="318"/>
      <c r="HL89" s="318"/>
      <c r="HM89" s="318"/>
      <c r="HN89" s="318"/>
      <c r="HO89" s="318"/>
      <c r="HP89" s="318"/>
      <c r="HQ89" s="318"/>
      <c r="HR89" s="318"/>
      <c r="HS89" s="318"/>
      <c r="HT89" s="318"/>
      <c r="HU89" s="318"/>
      <c r="HV89" s="318"/>
      <c r="HW89" s="318"/>
      <c r="HX89" s="318"/>
      <c r="HY89" s="318"/>
      <c r="HZ89" s="318"/>
      <c r="IA89" s="318"/>
      <c r="IB89" s="318"/>
      <c r="IC89" s="318"/>
      <c r="ID89" s="318"/>
      <c r="IE89" s="318"/>
      <c r="IF89" s="318"/>
      <c r="IG89" s="318"/>
      <c r="IH89" s="318"/>
      <c r="II89" s="318"/>
      <c r="IJ89" s="318"/>
      <c r="IK89" s="318"/>
      <c r="IL89" s="318"/>
      <c r="IM89" s="318"/>
      <c r="IN89" s="318"/>
      <c r="IO89" s="318"/>
      <c r="IP89" s="318"/>
      <c r="IQ89" s="318"/>
      <c r="IR89" s="318"/>
      <c r="IS89" s="318"/>
      <c r="IT89" s="318"/>
      <c r="IU89" s="318"/>
      <c r="IV89" s="318"/>
    </row>
    <row r="90" spans="1:256" s="213" customFormat="1" ht="12.75" customHeight="1">
      <c r="A90" s="227" t="s">
        <v>654</v>
      </c>
      <c r="B90" s="475"/>
      <c r="C90" s="475"/>
      <c r="D90" s="475"/>
      <c r="E90" s="475"/>
      <c r="F90" s="476"/>
      <c r="G90" s="1012"/>
      <c r="H90" s="1064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/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318"/>
      <c r="DG90" s="318"/>
      <c r="DH90" s="318"/>
      <c r="DI90" s="318"/>
      <c r="DJ90" s="318"/>
      <c r="DK90" s="318"/>
      <c r="DL90" s="318"/>
      <c r="DM90" s="318"/>
      <c r="DN90" s="318"/>
      <c r="DO90" s="318"/>
      <c r="DP90" s="318"/>
      <c r="DQ90" s="318"/>
      <c r="DR90" s="318"/>
      <c r="DS90" s="318"/>
      <c r="DT90" s="318"/>
      <c r="DU90" s="318"/>
      <c r="DV90" s="318"/>
      <c r="DW90" s="318"/>
      <c r="DX90" s="318"/>
      <c r="DY90" s="318"/>
      <c r="DZ90" s="318"/>
      <c r="EA90" s="318"/>
      <c r="EB90" s="318"/>
      <c r="EC90" s="318"/>
      <c r="ED90" s="318"/>
      <c r="EE90" s="318"/>
      <c r="EF90" s="318"/>
      <c r="EG90" s="318"/>
      <c r="EH90" s="318"/>
      <c r="EI90" s="318"/>
      <c r="EJ90" s="318"/>
      <c r="EK90" s="318"/>
      <c r="EL90" s="318"/>
      <c r="EM90" s="318"/>
      <c r="EN90" s="318"/>
      <c r="EO90" s="318"/>
      <c r="EP90" s="318"/>
      <c r="EQ90" s="318"/>
      <c r="ER90" s="318"/>
      <c r="ES90" s="318"/>
      <c r="ET90" s="318"/>
      <c r="EU90" s="318"/>
      <c r="EV90" s="318"/>
      <c r="EW90" s="318"/>
      <c r="EX90" s="318"/>
      <c r="EY90" s="318"/>
      <c r="EZ90" s="318"/>
      <c r="FA90" s="318"/>
      <c r="FB90" s="318"/>
      <c r="FC90" s="318"/>
      <c r="FD90" s="318"/>
      <c r="FE90" s="318"/>
      <c r="FF90" s="318"/>
      <c r="FG90" s="318"/>
      <c r="FH90" s="318"/>
      <c r="FI90" s="318"/>
      <c r="FJ90" s="318"/>
      <c r="FK90" s="318"/>
      <c r="FL90" s="318"/>
      <c r="FM90" s="318"/>
      <c r="FN90" s="318"/>
      <c r="FO90" s="318"/>
      <c r="FP90" s="318"/>
      <c r="FQ90" s="318"/>
      <c r="FR90" s="318"/>
      <c r="FS90" s="318"/>
      <c r="FT90" s="318"/>
      <c r="FU90" s="318"/>
      <c r="FV90" s="318"/>
      <c r="FW90" s="318"/>
      <c r="FX90" s="318"/>
      <c r="FY90" s="318"/>
      <c r="FZ90" s="318"/>
      <c r="GA90" s="318"/>
      <c r="GB90" s="318"/>
      <c r="GC90" s="318"/>
      <c r="GD90" s="318"/>
      <c r="GE90" s="318"/>
      <c r="GF90" s="318"/>
      <c r="GG90" s="318"/>
      <c r="GH90" s="318"/>
      <c r="GI90" s="318"/>
      <c r="GJ90" s="318"/>
      <c r="GK90" s="318"/>
      <c r="GL90" s="318"/>
      <c r="GM90" s="318"/>
      <c r="GN90" s="318"/>
      <c r="GO90" s="318"/>
      <c r="GP90" s="318"/>
      <c r="GQ90" s="318"/>
      <c r="GR90" s="318"/>
      <c r="GS90" s="318"/>
      <c r="GT90" s="318"/>
      <c r="GU90" s="318"/>
      <c r="GV90" s="318"/>
      <c r="GW90" s="318"/>
      <c r="GX90" s="318"/>
      <c r="GY90" s="318"/>
      <c r="GZ90" s="318"/>
      <c r="HA90" s="318"/>
      <c r="HB90" s="318"/>
      <c r="HC90" s="318"/>
      <c r="HD90" s="318"/>
      <c r="HE90" s="318"/>
      <c r="HF90" s="318"/>
      <c r="HG90" s="318"/>
      <c r="HH90" s="318"/>
      <c r="HI90" s="318"/>
      <c r="HJ90" s="318"/>
      <c r="HK90" s="318"/>
      <c r="HL90" s="318"/>
      <c r="HM90" s="318"/>
      <c r="HN90" s="318"/>
      <c r="HO90" s="318"/>
      <c r="HP90" s="318"/>
      <c r="HQ90" s="318"/>
      <c r="HR90" s="318"/>
      <c r="HS90" s="318"/>
      <c r="HT90" s="318"/>
      <c r="HU90" s="318"/>
      <c r="HV90" s="318"/>
      <c r="HW90" s="318"/>
      <c r="HX90" s="318"/>
      <c r="HY90" s="318"/>
      <c r="HZ90" s="318"/>
      <c r="IA90" s="318"/>
      <c r="IB90" s="318"/>
      <c r="IC90" s="318"/>
      <c r="ID90" s="318"/>
      <c r="IE90" s="318"/>
      <c r="IF90" s="318"/>
      <c r="IG90" s="318"/>
      <c r="IH90" s="318"/>
      <c r="II90" s="318"/>
      <c r="IJ90" s="318"/>
      <c r="IK90" s="318"/>
      <c r="IL90" s="318"/>
      <c r="IM90" s="318"/>
      <c r="IN90" s="318"/>
      <c r="IO90" s="318"/>
      <c r="IP90" s="318"/>
      <c r="IQ90" s="318"/>
      <c r="IR90" s="318"/>
      <c r="IS90" s="318"/>
      <c r="IT90" s="318"/>
      <c r="IU90" s="318"/>
      <c r="IV90" s="318"/>
    </row>
    <row r="91" spans="1:256" s="213" customFormat="1" ht="12.75" customHeight="1">
      <c r="A91" s="228" t="s">
        <v>655</v>
      </c>
      <c r="B91" s="477"/>
      <c r="C91" s="477"/>
      <c r="D91" s="477"/>
      <c r="E91" s="477"/>
      <c r="F91" s="478"/>
      <c r="G91" s="1067">
        <f>G85+G88</f>
        <v>0</v>
      </c>
      <c r="H91" s="106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318"/>
      <c r="DG91" s="318"/>
      <c r="DH91" s="318"/>
      <c r="DI91" s="318"/>
      <c r="DJ91" s="318"/>
      <c r="DK91" s="318"/>
      <c r="DL91" s="318"/>
      <c r="DM91" s="318"/>
      <c r="DN91" s="318"/>
      <c r="DO91" s="318"/>
      <c r="DP91" s="318"/>
      <c r="DQ91" s="318"/>
      <c r="DR91" s="318"/>
      <c r="DS91" s="318"/>
      <c r="DT91" s="318"/>
      <c r="DU91" s="318"/>
      <c r="DV91" s="318"/>
      <c r="DW91" s="318"/>
      <c r="DX91" s="318"/>
      <c r="DY91" s="318"/>
      <c r="DZ91" s="318"/>
      <c r="EA91" s="318"/>
      <c r="EB91" s="318"/>
      <c r="EC91" s="318"/>
      <c r="ED91" s="318"/>
      <c r="EE91" s="318"/>
      <c r="EF91" s="318"/>
      <c r="EG91" s="318"/>
      <c r="EH91" s="318"/>
      <c r="EI91" s="318"/>
      <c r="EJ91" s="318"/>
      <c r="EK91" s="318"/>
      <c r="EL91" s="318"/>
      <c r="EM91" s="318"/>
      <c r="EN91" s="318"/>
      <c r="EO91" s="318"/>
      <c r="EP91" s="318"/>
      <c r="EQ91" s="318"/>
      <c r="ER91" s="318"/>
      <c r="ES91" s="318"/>
      <c r="ET91" s="318"/>
      <c r="EU91" s="318"/>
      <c r="EV91" s="318"/>
      <c r="EW91" s="318"/>
      <c r="EX91" s="318"/>
      <c r="EY91" s="318"/>
      <c r="EZ91" s="318"/>
      <c r="FA91" s="318"/>
      <c r="FB91" s="318"/>
      <c r="FC91" s="318"/>
      <c r="FD91" s="318"/>
      <c r="FE91" s="318"/>
      <c r="FF91" s="318"/>
      <c r="FG91" s="318"/>
      <c r="FH91" s="318"/>
      <c r="FI91" s="318"/>
      <c r="FJ91" s="318"/>
      <c r="FK91" s="318"/>
      <c r="FL91" s="318"/>
      <c r="FM91" s="318"/>
      <c r="FN91" s="318"/>
      <c r="FO91" s="318"/>
      <c r="FP91" s="318"/>
      <c r="FQ91" s="318"/>
      <c r="FR91" s="318"/>
      <c r="FS91" s="318"/>
      <c r="FT91" s="318"/>
      <c r="FU91" s="318"/>
      <c r="FV91" s="318"/>
      <c r="FW91" s="318"/>
      <c r="FX91" s="318"/>
      <c r="FY91" s="318"/>
      <c r="FZ91" s="318"/>
      <c r="GA91" s="318"/>
      <c r="GB91" s="318"/>
      <c r="GC91" s="318"/>
      <c r="GD91" s="318"/>
      <c r="GE91" s="318"/>
      <c r="GF91" s="318"/>
      <c r="GG91" s="318"/>
      <c r="GH91" s="318"/>
      <c r="GI91" s="318"/>
      <c r="GJ91" s="318"/>
      <c r="GK91" s="318"/>
      <c r="GL91" s="318"/>
      <c r="GM91" s="318"/>
      <c r="GN91" s="318"/>
      <c r="GO91" s="318"/>
      <c r="GP91" s="318"/>
      <c r="GQ91" s="318"/>
      <c r="GR91" s="318"/>
      <c r="GS91" s="318"/>
      <c r="GT91" s="318"/>
      <c r="GU91" s="318"/>
      <c r="GV91" s="318"/>
      <c r="GW91" s="318"/>
      <c r="GX91" s="318"/>
      <c r="GY91" s="318"/>
      <c r="GZ91" s="318"/>
      <c r="HA91" s="318"/>
      <c r="HB91" s="318"/>
      <c r="HC91" s="318"/>
      <c r="HD91" s="318"/>
      <c r="HE91" s="318"/>
      <c r="HF91" s="318"/>
      <c r="HG91" s="318"/>
      <c r="HH91" s="318"/>
      <c r="HI91" s="318"/>
      <c r="HJ91" s="318"/>
      <c r="HK91" s="318"/>
      <c r="HL91" s="318"/>
      <c r="HM91" s="318"/>
      <c r="HN91" s="318"/>
      <c r="HO91" s="318"/>
      <c r="HP91" s="318"/>
      <c r="HQ91" s="318"/>
      <c r="HR91" s="318"/>
      <c r="HS91" s="318"/>
      <c r="HT91" s="318"/>
      <c r="HU91" s="318"/>
      <c r="HV91" s="318"/>
      <c r="HW91" s="318"/>
      <c r="HX91" s="318"/>
      <c r="HY91" s="318"/>
      <c r="HZ91" s="318"/>
      <c r="IA91" s="318"/>
      <c r="IB91" s="318"/>
      <c r="IC91" s="318"/>
      <c r="ID91" s="318"/>
      <c r="IE91" s="318"/>
      <c r="IF91" s="318"/>
      <c r="IG91" s="318"/>
      <c r="IH91" s="318"/>
      <c r="II91" s="318"/>
      <c r="IJ91" s="318"/>
      <c r="IK91" s="318"/>
      <c r="IL91" s="318"/>
      <c r="IM91" s="318"/>
      <c r="IN91" s="318"/>
      <c r="IO91" s="318"/>
      <c r="IP91" s="318"/>
      <c r="IQ91" s="318"/>
      <c r="IR91" s="318"/>
      <c r="IS91" s="318"/>
      <c r="IT91" s="318"/>
      <c r="IU91" s="318"/>
      <c r="IV91" s="318"/>
    </row>
    <row r="92" spans="1:256" s="213" customFormat="1" ht="15.75" customHeight="1">
      <c r="A92" s="933" t="s">
        <v>656</v>
      </c>
      <c r="B92" s="933"/>
      <c r="C92" s="933"/>
      <c r="D92" s="933"/>
      <c r="E92" s="933"/>
      <c r="F92" s="900"/>
      <c r="G92" s="1053" t="s">
        <v>433</v>
      </c>
      <c r="H92" s="1054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/>
      <c r="CJ92" s="318"/>
      <c r="CK92" s="318"/>
      <c r="CL92" s="318"/>
      <c r="CM92" s="318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  <c r="DC92" s="318"/>
      <c r="DD92" s="318"/>
      <c r="DE92" s="318"/>
      <c r="DF92" s="318"/>
      <c r="DG92" s="318"/>
      <c r="DH92" s="318"/>
      <c r="DI92" s="318"/>
      <c r="DJ92" s="318"/>
      <c r="DK92" s="318"/>
      <c r="DL92" s="318"/>
      <c r="DM92" s="318"/>
      <c r="DN92" s="318"/>
      <c r="DO92" s="318"/>
      <c r="DP92" s="318"/>
      <c r="DQ92" s="318"/>
      <c r="DR92" s="318"/>
      <c r="DS92" s="318"/>
      <c r="DT92" s="318"/>
      <c r="DU92" s="318"/>
      <c r="DV92" s="318"/>
      <c r="DW92" s="318"/>
      <c r="DX92" s="318"/>
      <c r="DY92" s="318"/>
      <c r="DZ92" s="318"/>
      <c r="EA92" s="318"/>
      <c r="EB92" s="318"/>
      <c r="EC92" s="318"/>
      <c r="ED92" s="318"/>
      <c r="EE92" s="318"/>
      <c r="EF92" s="318"/>
      <c r="EG92" s="318"/>
      <c r="EH92" s="318"/>
      <c r="EI92" s="318"/>
      <c r="EJ92" s="318"/>
      <c r="EK92" s="318"/>
      <c r="EL92" s="318"/>
      <c r="EM92" s="318"/>
      <c r="EN92" s="318"/>
      <c r="EO92" s="318"/>
      <c r="EP92" s="318"/>
      <c r="EQ92" s="318"/>
      <c r="ER92" s="318"/>
      <c r="ES92" s="318"/>
      <c r="ET92" s="318"/>
      <c r="EU92" s="318"/>
      <c r="EV92" s="318"/>
      <c r="EW92" s="318"/>
      <c r="EX92" s="318"/>
      <c r="EY92" s="318"/>
      <c r="EZ92" s="318"/>
      <c r="FA92" s="318"/>
      <c r="FB92" s="318"/>
      <c r="FC92" s="318"/>
      <c r="FD92" s="318"/>
      <c r="FE92" s="318"/>
      <c r="FF92" s="318"/>
      <c r="FG92" s="318"/>
      <c r="FH92" s="318"/>
      <c r="FI92" s="318"/>
      <c r="FJ92" s="318"/>
      <c r="FK92" s="318"/>
      <c r="FL92" s="318"/>
      <c r="FM92" s="318"/>
      <c r="FN92" s="318"/>
      <c r="FO92" s="318"/>
      <c r="FP92" s="318"/>
      <c r="FQ92" s="318"/>
      <c r="FR92" s="318"/>
      <c r="FS92" s="318"/>
      <c r="FT92" s="318"/>
      <c r="FU92" s="318"/>
      <c r="FV92" s="318"/>
      <c r="FW92" s="318"/>
      <c r="FX92" s="318"/>
      <c r="FY92" s="318"/>
      <c r="FZ92" s="318"/>
      <c r="GA92" s="318"/>
      <c r="GB92" s="318"/>
      <c r="GC92" s="318"/>
      <c r="GD92" s="318"/>
      <c r="GE92" s="318"/>
      <c r="GF92" s="318"/>
      <c r="GG92" s="318"/>
      <c r="GH92" s="318"/>
      <c r="GI92" s="318"/>
      <c r="GJ92" s="318"/>
      <c r="GK92" s="318"/>
      <c r="GL92" s="318"/>
      <c r="GM92" s="318"/>
      <c r="GN92" s="318"/>
      <c r="GO92" s="318"/>
      <c r="GP92" s="318"/>
      <c r="GQ92" s="318"/>
      <c r="GR92" s="318"/>
      <c r="GS92" s="318"/>
      <c r="GT92" s="318"/>
      <c r="GU92" s="318"/>
      <c r="GV92" s="318"/>
      <c r="GW92" s="318"/>
      <c r="GX92" s="318"/>
      <c r="GY92" s="318"/>
      <c r="GZ92" s="318"/>
      <c r="HA92" s="318"/>
      <c r="HB92" s="318"/>
      <c r="HC92" s="318"/>
      <c r="HD92" s="318"/>
      <c r="HE92" s="318"/>
      <c r="HF92" s="318"/>
      <c r="HG92" s="318"/>
      <c r="HH92" s="318"/>
      <c r="HI92" s="318"/>
      <c r="HJ92" s="318"/>
      <c r="HK92" s="318"/>
      <c r="HL92" s="318"/>
      <c r="HM92" s="318"/>
      <c r="HN92" s="318"/>
      <c r="HO92" s="318"/>
      <c r="HP92" s="318"/>
      <c r="HQ92" s="318"/>
      <c r="HR92" s="318"/>
      <c r="HS92" s="318"/>
      <c r="HT92" s="318"/>
      <c r="HU92" s="318"/>
      <c r="HV92" s="318"/>
      <c r="HW92" s="318"/>
      <c r="HX92" s="318"/>
      <c r="HY92" s="318"/>
      <c r="HZ92" s="318"/>
      <c r="IA92" s="318"/>
      <c r="IB92" s="318"/>
      <c r="IC92" s="318"/>
      <c r="ID92" s="318"/>
      <c r="IE92" s="318"/>
      <c r="IF92" s="318"/>
      <c r="IG92" s="318"/>
      <c r="IH92" s="318"/>
      <c r="II92" s="318"/>
      <c r="IJ92" s="318"/>
      <c r="IK92" s="318"/>
      <c r="IL92" s="318"/>
      <c r="IM92" s="318"/>
      <c r="IN92" s="318"/>
      <c r="IO92" s="318"/>
      <c r="IP92" s="318"/>
      <c r="IQ92" s="318"/>
      <c r="IR92" s="318"/>
      <c r="IS92" s="318"/>
      <c r="IT92" s="318"/>
      <c r="IU92" s="318"/>
      <c r="IV92" s="318"/>
    </row>
    <row r="93" spans="1:256" s="213" customFormat="1" ht="12.75" customHeight="1">
      <c r="A93" s="293" t="s">
        <v>657</v>
      </c>
      <c r="B93" s="479"/>
      <c r="C93" s="479"/>
      <c r="D93" s="479"/>
      <c r="E93" s="479"/>
      <c r="F93" s="480"/>
      <c r="G93" s="955">
        <f>F83-G91</f>
        <v>106373.26999999999</v>
      </c>
      <c r="H93" s="956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/>
      <c r="CJ93" s="318"/>
      <c r="CK93" s="318"/>
      <c r="CL93" s="318"/>
      <c r="CM93" s="318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8"/>
      <c r="DE93" s="318"/>
      <c r="DF93" s="318"/>
      <c r="DG93" s="318"/>
      <c r="DH93" s="318"/>
      <c r="DI93" s="318"/>
      <c r="DJ93" s="318"/>
      <c r="DK93" s="318"/>
      <c r="DL93" s="318"/>
      <c r="DM93" s="318"/>
      <c r="DN93" s="318"/>
      <c r="DO93" s="318"/>
      <c r="DP93" s="318"/>
      <c r="DQ93" s="318"/>
      <c r="DR93" s="318"/>
      <c r="DS93" s="318"/>
      <c r="DT93" s="318"/>
      <c r="DU93" s="318"/>
      <c r="DV93" s="318"/>
      <c r="DW93" s="318"/>
      <c r="DX93" s="318"/>
      <c r="DY93" s="318"/>
      <c r="DZ93" s="318"/>
      <c r="EA93" s="318"/>
      <c r="EB93" s="318"/>
      <c r="EC93" s="318"/>
      <c r="ED93" s="318"/>
      <c r="EE93" s="318"/>
      <c r="EF93" s="318"/>
      <c r="EG93" s="318"/>
      <c r="EH93" s="318"/>
      <c r="EI93" s="318"/>
      <c r="EJ93" s="318"/>
      <c r="EK93" s="318"/>
      <c r="EL93" s="318"/>
      <c r="EM93" s="318"/>
      <c r="EN93" s="318"/>
      <c r="EO93" s="318"/>
      <c r="EP93" s="318"/>
      <c r="EQ93" s="318"/>
      <c r="ER93" s="318"/>
      <c r="ES93" s="318"/>
      <c r="ET93" s="318"/>
      <c r="EU93" s="318"/>
      <c r="EV93" s="318"/>
      <c r="EW93" s="318"/>
      <c r="EX93" s="318"/>
      <c r="EY93" s="318"/>
      <c r="EZ93" s="318"/>
      <c r="FA93" s="318"/>
      <c r="FB93" s="318"/>
      <c r="FC93" s="318"/>
      <c r="FD93" s="318"/>
      <c r="FE93" s="318"/>
      <c r="FF93" s="318"/>
      <c r="FG93" s="318"/>
      <c r="FH93" s="318"/>
      <c r="FI93" s="318"/>
      <c r="FJ93" s="318"/>
      <c r="FK93" s="318"/>
      <c r="FL93" s="318"/>
      <c r="FM93" s="318"/>
      <c r="FN93" s="318"/>
      <c r="FO93" s="318"/>
      <c r="FP93" s="318"/>
      <c r="FQ93" s="318"/>
      <c r="FR93" s="318"/>
      <c r="FS93" s="318"/>
      <c r="FT93" s="318"/>
      <c r="FU93" s="318"/>
      <c r="FV93" s="318"/>
      <c r="FW93" s="318"/>
      <c r="FX93" s="318"/>
      <c r="FY93" s="318"/>
      <c r="FZ93" s="318"/>
      <c r="GA93" s="318"/>
      <c r="GB93" s="318"/>
      <c r="GC93" s="318"/>
      <c r="GD93" s="318"/>
      <c r="GE93" s="318"/>
      <c r="GF93" s="318"/>
      <c r="GG93" s="318"/>
      <c r="GH93" s="318"/>
      <c r="GI93" s="318"/>
      <c r="GJ93" s="318"/>
      <c r="GK93" s="318"/>
      <c r="GL93" s="318"/>
      <c r="GM93" s="318"/>
      <c r="GN93" s="318"/>
      <c r="GO93" s="318"/>
      <c r="GP93" s="318"/>
      <c r="GQ93" s="318"/>
      <c r="GR93" s="318"/>
      <c r="GS93" s="318"/>
      <c r="GT93" s="318"/>
      <c r="GU93" s="318"/>
      <c r="GV93" s="318"/>
      <c r="GW93" s="318"/>
      <c r="GX93" s="318"/>
      <c r="GY93" s="318"/>
      <c r="GZ93" s="318"/>
      <c r="HA93" s="318"/>
      <c r="HB93" s="318"/>
      <c r="HC93" s="318"/>
      <c r="HD93" s="318"/>
      <c r="HE93" s="318"/>
      <c r="HF93" s="318"/>
      <c r="HG93" s="318"/>
      <c r="HH93" s="318"/>
      <c r="HI93" s="318"/>
      <c r="HJ93" s="318"/>
      <c r="HK93" s="318"/>
      <c r="HL93" s="318"/>
      <c r="HM93" s="318"/>
      <c r="HN93" s="318"/>
      <c r="HO93" s="318"/>
      <c r="HP93" s="318"/>
      <c r="HQ93" s="318"/>
      <c r="HR93" s="318"/>
      <c r="HS93" s="318"/>
      <c r="HT93" s="318"/>
      <c r="HU93" s="318"/>
      <c r="HV93" s="318"/>
      <c r="HW93" s="318"/>
      <c r="HX93" s="318"/>
      <c r="HY93" s="318"/>
      <c r="HZ93" s="318"/>
      <c r="IA93" s="318"/>
      <c r="IB93" s="318"/>
      <c r="IC93" s="318"/>
      <c r="ID93" s="318"/>
      <c r="IE93" s="318"/>
      <c r="IF93" s="318"/>
      <c r="IG93" s="318"/>
      <c r="IH93" s="318"/>
      <c r="II93" s="318"/>
      <c r="IJ93" s="318"/>
      <c r="IK93" s="318"/>
      <c r="IL93" s="318"/>
      <c r="IM93" s="318"/>
      <c r="IN93" s="318"/>
      <c r="IO93" s="318"/>
      <c r="IP93" s="318"/>
      <c r="IQ93" s="318"/>
      <c r="IR93" s="318"/>
      <c r="IS93" s="318"/>
      <c r="IT93" s="318"/>
      <c r="IU93" s="318"/>
      <c r="IV93" s="318"/>
    </row>
    <row r="94" spans="1:256" s="213" customFormat="1" ht="14.25" customHeight="1">
      <c r="A94" s="293" t="s">
        <v>658</v>
      </c>
      <c r="B94" s="479"/>
      <c r="C94" s="479"/>
      <c r="D94" s="479"/>
      <c r="E94" s="479"/>
      <c r="F94" s="480"/>
      <c r="G94" s="1048">
        <f>IF(F$67="",0,IF(F$67=0,0,(F77-(G86+G89))/F$67))</f>
        <v>1.8721703133049765E-2</v>
      </c>
      <c r="H94" s="1049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318"/>
      <c r="DG94" s="318"/>
      <c r="DH94" s="318"/>
      <c r="DI94" s="318"/>
      <c r="DJ94" s="318"/>
      <c r="DK94" s="318"/>
      <c r="DL94" s="318"/>
      <c r="DM94" s="318"/>
      <c r="DN94" s="318"/>
      <c r="DO94" s="318"/>
      <c r="DP94" s="318"/>
      <c r="DQ94" s="318"/>
      <c r="DR94" s="318"/>
      <c r="DS94" s="318"/>
      <c r="DT94" s="318"/>
      <c r="DU94" s="318"/>
      <c r="DV94" s="318"/>
      <c r="DW94" s="318"/>
      <c r="DX94" s="318"/>
      <c r="DY94" s="318"/>
      <c r="DZ94" s="318"/>
      <c r="EA94" s="318"/>
      <c r="EB94" s="318"/>
      <c r="EC94" s="318"/>
      <c r="ED94" s="318"/>
      <c r="EE94" s="318"/>
      <c r="EF94" s="318"/>
      <c r="EG94" s="318"/>
      <c r="EH94" s="318"/>
      <c r="EI94" s="318"/>
      <c r="EJ94" s="318"/>
      <c r="EK94" s="318"/>
      <c r="EL94" s="318"/>
      <c r="EM94" s="318"/>
      <c r="EN94" s="318"/>
      <c r="EO94" s="318"/>
      <c r="EP94" s="318"/>
      <c r="EQ94" s="318"/>
      <c r="ER94" s="318"/>
      <c r="ES94" s="318"/>
      <c r="ET94" s="318"/>
      <c r="EU94" s="318"/>
      <c r="EV94" s="318"/>
      <c r="EW94" s="318"/>
      <c r="EX94" s="318"/>
      <c r="EY94" s="318"/>
      <c r="EZ94" s="318"/>
      <c r="FA94" s="318"/>
      <c r="FB94" s="318"/>
      <c r="FC94" s="318"/>
      <c r="FD94" s="318"/>
      <c r="FE94" s="318"/>
      <c r="FF94" s="318"/>
      <c r="FG94" s="318"/>
      <c r="FH94" s="318"/>
      <c r="FI94" s="318"/>
      <c r="FJ94" s="318"/>
      <c r="FK94" s="318"/>
      <c r="FL94" s="318"/>
      <c r="FM94" s="318"/>
      <c r="FN94" s="318"/>
      <c r="FO94" s="318"/>
      <c r="FP94" s="318"/>
      <c r="FQ94" s="318"/>
      <c r="FR94" s="318"/>
      <c r="FS94" s="318"/>
      <c r="FT94" s="318"/>
      <c r="FU94" s="318"/>
      <c r="FV94" s="318"/>
      <c r="FW94" s="318"/>
      <c r="FX94" s="318"/>
      <c r="FY94" s="318"/>
      <c r="FZ94" s="318"/>
      <c r="GA94" s="318"/>
      <c r="GB94" s="318"/>
      <c r="GC94" s="318"/>
      <c r="GD94" s="318"/>
      <c r="GE94" s="318"/>
      <c r="GF94" s="318"/>
      <c r="GG94" s="318"/>
      <c r="GH94" s="318"/>
      <c r="GI94" s="318"/>
      <c r="GJ94" s="318"/>
      <c r="GK94" s="318"/>
      <c r="GL94" s="318"/>
      <c r="GM94" s="318"/>
      <c r="GN94" s="318"/>
      <c r="GO94" s="318"/>
      <c r="GP94" s="318"/>
      <c r="GQ94" s="318"/>
      <c r="GR94" s="318"/>
      <c r="GS94" s="318"/>
      <c r="GT94" s="318"/>
      <c r="GU94" s="318"/>
      <c r="GV94" s="318"/>
      <c r="GW94" s="318"/>
      <c r="GX94" s="318"/>
      <c r="GY94" s="318"/>
      <c r="GZ94" s="318"/>
      <c r="HA94" s="318"/>
      <c r="HB94" s="318"/>
      <c r="HC94" s="318"/>
      <c r="HD94" s="318"/>
      <c r="HE94" s="318"/>
      <c r="HF94" s="318"/>
      <c r="HG94" s="318"/>
      <c r="HH94" s="318"/>
      <c r="HI94" s="318"/>
      <c r="HJ94" s="318"/>
      <c r="HK94" s="318"/>
      <c r="HL94" s="318"/>
      <c r="HM94" s="318"/>
      <c r="HN94" s="318"/>
      <c r="HO94" s="318"/>
      <c r="HP94" s="318"/>
      <c r="HQ94" s="318"/>
      <c r="HR94" s="318"/>
      <c r="HS94" s="318"/>
      <c r="HT94" s="318"/>
      <c r="HU94" s="318"/>
      <c r="HV94" s="318"/>
      <c r="HW94" s="318"/>
      <c r="HX94" s="318"/>
      <c r="HY94" s="318"/>
      <c r="HZ94" s="318"/>
      <c r="IA94" s="318"/>
      <c r="IB94" s="318"/>
      <c r="IC94" s="318"/>
      <c r="ID94" s="318"/>
      <c r="IE94" s="318"/>
      <c r="IF94" s="318"/>
      <c r="IG94" s="318"/>
      <c r="IH94" s="318"/>
      <c r="II94" s="318"/>
      <c r="IJ94" s="318"/>
      <c r="IK94" s="318"/>
      <c r="IL94" s="318"/>
      <c r="IM94" s="318"/>
      <c r="IN94" s="318"/>
      <c r="IO94" s="318"/>
      <c r="IP94" s="318"/>
      <c r="IQ94" s="318"/>
      <c r="IR94" s="318"/>
      <c r="IS94" s="318"/>
      <c r="IT94" s="318"/>
      <c r="IU94" s="318"/>
      <c r="IV94" s="318"/>
    </row>
    <row r="95" spans="1:256" s="213" customFormat="1" ht="12.75" customHeight="1">
      <c r="A95" s="293" t="s">
        <v>659</v>
      </c>
      <c r="B95" s="479"/>
      <c r="C95" s="479"/>
      <c r="D95" s="479"/>
      <c r="E95" s="479"/>
      <c r="F95" s="480"/>
      <c r="G95" s="1048">
        <f>IF(F$67="",0,IF(F$67=0,0,(F80-(G87+G90))/F$67))</f>
        <v>4.7968225456492108E-3</v>
      </c>
      <c r="H95" s="1049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  <c r="AO95" s="318"/>
      <c r="AP95" s="318"/>
      <c r="AQ95" s="318"/>
      <c r="AR95" s="318"/>
      <c r="AS95" s="318"/>
      <c r="AT95" s="318"/>
      <c r="AU95" s="318"/>
      <c r="AV95" s="318"/>
      <c r="AW95" s="318"/>
      <c r="AX95" s="318"/>
      <c r="AY95" s="318"/>
      <c r="AZ95" s="318"/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/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/>
      <c r="CJ95" s="318"/>
      <c r="CK95" s="318"/>
      <c r="CL95" s="318"/>
      <c r="CM95" s="318"/>
      <c r="CN95" s="318"/>
      <c r="CO95" s="318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  <c r="DA95" s="318"/>
      <c r="DB95" s="318"/>
      <c r="DC95" s="318"/>
      <c r="DD95" s="318"/>
      <c r="DE95" s="318"/>
      <c r="DF95" s="318"/>
      <c r="DG95" s="318"/>
      <c r="DH95" s="318"/>
      <c r="DI95" s="318"/>
      <c r="DJ95" s="318"/>
      <c r="DK95" s="318"/>
      <c r="DL95" s="318"/>
      <c r="DM95" s="318"/>
      <c r="DN95" s="318"/>
      <c r="DO95" s="318"/>
      <c r="DP95" s="318"/>
      <c r="DQ95" s="318"/>
      <c r="DR95" s="318"/>
      <c r="DS95" s="318"/>
      <c r="DT95" s="318"/>
      <c r="DU95" s="318"/>
      <c r="DV95" s="318"/>
      <c r="DW95" s="318"/>
      <c r="DX95" s="318"/>
      <c r="DY95" s="318"/>
      <c r="DZ95" s="318"/>
      <c r="EA95" s="318"/>
      <c r="EB95" s="318"/>
      <c r="EC95" s="318"/>
      <c r="ED95" s="318"/>
      <c r="EE95" s="318"/>
      <c r="EF95" s="318"/>
      <c r="EG95" s="318"/>
      <c r="EH95" s="318"/>
      <c r="EI95" s="318"/>
      <c r="EJ95" s="318"/>
      <c r="EK95" s="318"/>
      <c r="EL95" s="318"/>
      <c r="EM95" s="318"/>
      <c r="EN95" s="318"/>
      <c r="EO95" s="318"/>
      <c r="EP95" s="318"/>
      <c r="EQ95" s="318"/>
      <c r="ER95" s="318"/>
      <c r="ES95" s="318"/>
      <c r="ET95" s="318"/>
      <c r="EU95" s="318"/>
      <c r="EV95" s="318"/>
      <c r="EW95" s="318"/>
      <c r="EX95" s="318"/>
      <c r="EY95" s="318"/>
      <c r="EZ95" s="318"/>
      <c r="FA95" s="318"/>
      <c r="FB95" s="318"/>
      <c r="FC95" s="318"/>
      <c r="FD95" s="318"/>
      <c r="FE95" s="318"/>
      <c r="FF95" s="318"/>
      <c r="FG95" s="318"/>
      <c r="FH95" s="318"/>
      <c r="FI95" s="318"/>
      <c r="FJ95" s="318"/>
      <c r="FK95" s="318"/>
      <c r="FL95" s="318"/>
      <c r="FM95" s="318"/>
      <c r="FN95" s="318"/>
      <c r="FO95" s="318"/>
      <c r="FP95" s="318"/>
      <c r="FQ95" s="318"/>
      <c r="FR95" s="318"/>
      <c r="FS95" s="318"/>
      <c r="FT95" s="318"/>
      <c r="FU95" s="318"/>
      <c r="FV95" s="318"/>
      <c r="FW95" s="318"/>
      <c r="FX95" s="318"/>
      <c r="FY95" s="318"/>
      <c r="FZ95" s="318"/>
      <c r="GA95" s="318"/>
      <c r="GB95" s="318"/>
      <c r="GC95" s="318"/>
      <c r="GD95" s="318"/>
      <c r="GE95" s="318"/>
      <c r="GF95" s="318"/>
      <c r="GG95" s="318"/>
      <c r="GH95" s="318"/>
      <c r="GI95" s="318"/>
      <c r="GJ95" s="318"/>
      <c r="GK95" s="318"/>
      <c r="GL95" s="318"/>
      <c r="GM95" s="318"/>
      <c r="GN95" s="318"/>
      <c r="GO95" s="318"/>
      <c r="GP95" s="318"/>
      <c r="GQ95" s="318"/>
      <c r="GR95" s="318"/>
      <c r="GS95" s="318"/>
      <c r="GT95" s="318"/>
      <c r="GU95" s="318"/>
      <c r="GV95" s="318"/>
      <c r="GW95" s="318"/>
      <c r="GX95" s="318"/>
      <c r="GY95" s="318"/>
      <c r="GZ95" s="318"/>
      <c r="HA95" s="318"/>
      <c r="HB95" s="318"/>
      <c r="HC95" s="318"/>
      <c r="HD95" s="318"/>
      <c r="HE95" s="318"/>
      <c r="HF95" s="318"/>
      <c r="HG95" s="318"/>
      <c r="HH95" s="318"/>
      <c r="HI95" s="318"/>
      <c r="HJ95" s="318"/>
      <c r="HK95" s="318"/>
      <c r="HL95" s="318"/>
      <c r="HM95" s="318"/>
      <c r="HN95" s="318"/>
      <c r="HO95" s="318"/>
      <c r="HP95" s="318"/>
      <c r="HQ95" s="318"/>
      <c r="HR95" s="318"/>
      <c r="HS95" s="318"/>
      <c r="HT95" s="318"/>
      <c r="HU95" s="318"/>
      <c r="HV95" s="318"/>
      <c r="HW95" s="318"/>
      <c r="HX95" s="318"/>
      <c r="HY95" s="318"/>
      <c r="HZ95" s="318"/>
      <c r="IA95" s="318"/>
      <c r="IB95" s="318"/>
      <c r="IC95" s="318"/>
      <c r="ID95" s="318"/>
      <c r="IE95" s="318"/>
      <c r="IF95" s="318"/>
      <c r="IG95" s="318"/>
      <c r="IH95" s="318"/>
      <c r="II95" s="318"/>
      <c r="IJ95" s="318"/>
      <c r="IK95" s="318"/>
      <c r="IL95" s="318"/>
      <c r="IM95" s="318"/>
      <c r="IN95" s="318"/>
      <c r="IO95" s="318"/>
      <c r="IP95" s="318"/>
      <c r="IQ95" s="318"/>
      <c r="IR95" s="318"/>
      <c r="IS95" s="318"/>
      <c r="IT95" s="318"/>
      <c r="IU95" s="318"/>
      <c r="IV95" s="318"/>
    </row>
    <row r="96" spans="1:256" s="213" customFormat="1" ht="13.5" customHeight="1">
      <c r="A96" s="1050" t="s">
        <v>660</v>
      </c>
      <c r="B96" s="1050"/>
      <c r="C96" s="1050"/>
      <c r="D96" s="1050"/>
      <c r="E96" s="1050"/>
      <c r="F96" s="1014"/>
      <c r="G96" s="1051">
        <f>IF(G94+G95=0,0,1-G94-G95)</f>
        <v>0.97648147432130106</v>
      </c>
      <c r="H96" s="1052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  <c r="AO96" s="318"/>
      <c r="AP96" s="318"/>
      <c r="AQ96" s="318"/>
      <c r="AR96" s="318"/>
      <c r="AS96" s="318"/>
      <c r="AT96" s="318"/>
      <c r="AU96" s="318"/>
      <c r="AV96" s="318"/>
      <c r="AW96" s="318"/>
      <c r="AX96" s="318"/>
      <c r="AY96" s="318"/>
      <c r="AZ96" s="318"/>
      <c r="BA96" s="318"/>
      <c r="BB96" s="318"/>
      <c r="BC96" s="318"/>
      <c r="BD96" s="318"/>
      <c r="BE96" s="318"/>
      <c r="BF96" s="318"/>
      <c r="BG96" s="318"/>
      <c r="BH96" s="318"/>
      <c r="BI96" s="318"/>
      <c r="BJ96" s="318"/>
      <c r="BK96" s="318"/>
      <c r="BL96" s="318"/>
      <c r="BM96" s="318"/>
      <c r="BN96" s="318"/>
      <c r="BO96" s="318"/>
      <c r="BP96" s="318"/>
      <c r="BQ96" s="318"/>
      <c r="BR96" s="318"/>
      <c r="BS96" s="318"/>
      <c r="BT96" s="318"/>
      <c r="BU96" s="318"/>
      <c r="BV96" s="318"/>
      <c r="BW96" s="318"/>
      <c r="BX96" s="318"/>
      <c r="BY96" s="318"/>
      <c r="BZ96" s="318"/>
      <c r="CA96" s="318"/>
      <c r="CB96" s="318"/>
      <c r="CC96" s="318"/>
      <c r="CD96" s="318"/>
      <c r="CE96" s="318"/>
      <c r="CF96" s="318"/>
      <c r="CG96" s="318"/>
      <c r="CH96" s="318"/>
      <c r="CI96" s="318"/>
      <c r="CJ96" s="318"/>
      <c r="CK96" s="318"/>
      <c r="CL96" s="318"/>
      <c r="CM96" s="318"/>
      <c r="CN96" s="318"/>
      <c r="CO96" s="318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8"/>
      <c r="DA96" s="318"/>
      <c r="DB96" s="318"/>
      <c r="DC96" s="318"/>
      <c r="DD96" s="318"/>
      <c r="DE96" s="318"/>
      <c r="DF96" s="318"/>
      <c r="DG96" s="318"/>
      <c r="DH96" s="318"/>
      <c r="DI96" s="318"/>
      <c r="DJ96" s="318"/>
      <c r="DK96" s="318"/>
      <c r="DL96" s="318"/>
      <c r="DM96" s="318"/>
      <c r="DN96" s="318"/>
      <c r="DO96" s="318"/>
      <c r="DP96" s="318"/>
      <c r="DQ96" s="318"/>
      <c r="DR96" s="318"/>
      <c r="DS96" s="318"/>
      <c r="DT96" s="318"/>
      <c r="DU96" s="318"/>
      <c r="DV96" s="318"/>
      <c r="DW96" s="318"/>
      <c r="DX96" s="318"/>
      <c r="DY96" s="318"/>
      <c r="DZ96" s="318"/>
      <c r="EA96" s="318"/>
      <c r="EB96" s="318"/>
      <c r="EC96" s="318"/>
      <c r="ED96" s="318"/>
      <c r="EE96" s="318"/>
      <c r="EF96" s="318"/>
      <c r="EG96" s="318"/>
      <c r="EH96" s="318"/>
      <c r="EI96" s="318"/>
      <c r="EJ96" s="318"/>
      <c r="EK96" s="318"/>
      <c r="EL96" s="318"/>
      <c r="EM96" s="318"/>
      <c r="EN96" s="318"/>
      <c r="EO96" s="318"/>
      <c r="EP96" s="318"/>
      <c r="EQ96" s="318"/>
      <c r="ER96" s="318"/>
      <c r="ES96" s="318"/>
      <c r="ET96" s="318"/>
      <c r="EU96" s="318"/>
      <c r="EV96" s="318"/>
      <c r="EW96" s="318"/>
      <c r="EX96" s="318"/>
      <c r="EY96" s="318"/>
      <c r="EZ96" s="318"/>
      <c r="FA96" s="318"/>
      <c r="FB96" s="318"/>
      <c r="FC96" s="318"/>
      <c r="FD96" s="318"/>
      <c r="FE96" s="318"/>
      <c r="FF96" s="318"/>
      <c r="FG96" s="318"/>
      <c r="FH96" s="318"/>
      <c r="FI96" s="318"/>
      <c r="FJ96" s="318"/>
      <c r="FK96" s="318"/>
      <c r="FL96" s="318"/>
      <c r="FM96" s="318"/>
      <c r="FN96" s="318"/>
      <c r="FO96" s="318"/>
      <c r="FP96" s="318"/>
      <c r="FQ96" s="318"/>
      <c r="FR96" s="318"/>
      <c r="FS96" s="318"/>
      <c r="FT96" s="318"/>
      <c r="FU96" s="318"/>
      <c r="FV96" s="318"/>
      <c r="FW96" s="318"/>
      <c r="FX96" s="318"/>
      <c r="FY96" s="318"/>
      <c r="FZ96" s="318"/>
      <c r="GA96" s="318"/>
      <c r="GB96" s="318"/>
      <c r="GC96" s="318"/>
      <c r="GD96" s="318"/>
      <c r="GE96" s="318"/>
      <c r="GF96" s="318"/>
      <c r="GG96" s="318"/>
      <c r="GH96" s="318"/>
      <c r="GI96" s="318"/>
      <c r="GJ96" s="318"/>
      <c r="GK96" s="318"/>
      <c r="GL96" s="318"/>
      <c r="GM96" s="318"/>
      <c r="GN96" s="318"/>
      <c r="GO96" s="318"/>
      <c r="GP96" s="318"/>
      <c r="GQ96" s="318"/>
      <c r="GR96" s="318"/>
      <c r="GS96" s="318"/>
      <c r="GT96" s="318"/>
      <c r="GU96" s="318"/>
      <c r="GV96" s="318"/>
      <c r="GW96" s="318"/>
      <c r="GX96" s="318"/>
      <c r="GY96" s="318"/>
      <c r="GZ96" s="318"/>
      <c r="HA96" s="318"/>
      <c r="HB96" s="318"/>
      <c r="HC96" s="318"/>
      <c r="HD96" s="318"/>
      <c r="HE96" s="318"/>
      <c r="HF96" s="318"/>
      <c r="HG96" s="318"/>
      <c r="HH96" s="318"/>
      <c r="HI96" s="318"/>
      <c r="HJ96" s="318"/>
      <c r="HK96" s="318"/>
      <c r="HL96" s="318"/>
      <c r="HM96" s="318"/>
      <c r="HN96" s="318"/>
      <c r="HO96" s="318"/>
      <c r="HP96" s="318"/>
      <c r="HQ96" s="318"/>
      <c r="HR96" s="318"/>
      <c r="HS96" s="318"/>
      <c r="HT96" s="318"/>
      <c r="HU96" s="318"/>
      <c r="HV96" s="318"/>
      <c r="HW96" s="318"/>
      <c r="HX96" s="318"/>
      <c r="HY96" s="318"/>
      <c r="HZ96" s="318"/>
      <c r="IA96" s="318"/>
      <c r="IB96" s="318"/>
      <c r="IC96" s="318"/>
      <c r="ID96" s="318"/>
      <c r="IE96" s="318"/>
      <c r="IF96" s="318"/>
      <c r="IG96" s="318"/>
      <c r="IH96" s="318"/>
      <c r="II96" s="318"/>
      <c r="IJ96" s="318"/>
      <c r="IK96" s="318"/>
      <c r="IL96" s="318"/>
      <c r="IM96" s="318"/>
      <c r="IN96" s="318"/>
      <c r="IO96" s="318"/>
      <c r="IP96" s="318"/>
      <c r="IQ96" s="318"/>
      <c r="IR96" s="318"/>
      <c r="IS96" s="318"/>
      <c r="IT96" s="318"/>
      <c r="IU96" s="318"/>
      <c r="IV96" s="318"/>
    </row>
    <row r="97" spans="1:12" s="215" customFormat="1" ht="16.5" customHeight="1">
      <c r="A97" s="933" t="s">
        <v>661</v>
      </c>
      <c r="B97" s="933"/>
      <c r="C97" s="933"/>
      <c r="D97" s="933"/>
      <c r="E97" s="933"/>
      <c r="F97" s="900"/>
      <c r="G97" s="1053" t="s">
        <v>433</v>
      </c>
      <c r="H97" s="1054"/>
    </row>
    <row r="98" spans="1:12" s="213" customFormat="1" ht="18.75" customHeight="1">
      <c r="A98" s="1055" t="s">
        <v>662</v>
      </c>
      <c r="B98" s="1055"/>
      <c r="C98" s="1055"/>
      <c r="D98" s="1055"/>
      <c r="E98" s="1055"/>
      <c r="F98" s="1056"/>
      <c r="G98" s="1057"/>
      <c r="H98" s="1058"/>
      <c r="I98" s="318"/>
      <c r="J98" s="318"/>
      <c r="K98" s="318"/>
      <c r="L98" s="318"/>
    </row>
    <row r="99" spans="1:12" s="213" customFormat="1" ht="18.75" customHeight="1">
      <c r="A99" s="1059" t="s">
        <v>663</v>
      </c>
      <c r="B99" s="1059"/>
      <c r="C99" s="1059"/>
      <c r="D99" s="1059"/>
      <c r="E99" s="1059"/>
      <c r="F99" s="1060"/>
      <c r="G99" s="717"/>
      <c r="H99" s="982"/>
      <c r="I99" s="318"/>
      <c r="J99" s="318"/>
      <c r="K99" s="318"/>
      <c r="L99" s="318"/>
    </row>
    <row r="100" spans="1:12" s="213" customFormat="1" ht="12.75" customHeight="1">
      <c r="A100" s="915" t="s">
        <v>664</v>
      </c>
      <c r="B100" s="915"/>
      <c r="C100" s="915"/>
      <c r="D100" s="915"/>
      <c r="E100" s="915"/>
      <c r="F100" s="915"/>
      <c r="G100" s="915"/>
      <c r="H100" s="915"/>
      <c r="I100" s="318"/>
      <c r="J100" s="318"/>
      <c r="K100" s="318"/>
      <c r="L100" s="318"/>
    </row>
    <row r="101" spans="1:12" s="213" customFormat="1" ht="44.85" customHeight="1">
      <c r="A101" s="918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1001" t="s">
        <v>129</v>
      </c>
      <c r="C101" s="1001" t="s">
        <v>130</v>
      </c>
      <c r="D101" s="1026" t="str">
        <f>IF(IV118=0,"ERRO!!!","DESPESAS EMPENHADAS")</f>
        <v>DESPESAS EMPENHADAS</v>
      </c>
      <c r="E101" s="1027"/>
      <c r="F101" s="1026" t="str">
        <f>IF(IV118=0,"ERRO!!!","DESPESAS LIQUIDADAS")</f>
        <v>DESPESAS LIQUIDADAS</v>
      </c>
      <c r="G101" s="1028"/>
      <c r="H101" s="983" t="s">
        <v>636</v>
      </c>
      <c r="I101" s="231"/>
      <c r="J101" s="232"/>
      <c r="K101" s="233"/>
      <c r="L101" s="318"/>
    </row>
    <row r="102" spans="1:12" s="213" customFormat="1" ht="12.75" customHeight="1">
      <c r="A102" s="992"/>
      <c r="B102" s="1002"/>
      <c r="C102" s="1002"/>
      <c r="D102" s="458" t="s">
        <v>50</v>
      </c>
      <c r="E102" s="455" t="s">
        <v>49</v>
      </c>
      <c r="F102" s="458" t="s">
        <v>50</v>
      </c>
      <c r="G102" s="455" t="s">
        <v>49</v>
      </c>
      <c r="H102" s="984"/>
      <c r="I102" s="233"/>
      <c r="J102" s="233"/>
      <c r="K102" s="318"/>
      <c r="L102" s="318"/>
    </row>
    <row r="103" spans="1:12" s="213" customFormat="1" ht="12.75" customHeight="1">
      <c r="A103" s="921"/>
      <c r="B103" s="1003"/>
      <c r="C103" s="481" t="s">
        <v>136</v>
      </c>
      <c r="D103" s="481" t="s">
        <v>137</v>
      </c>
      <c r="E103" s="460" t="s">
        <v>637</v>
      </c>
      <c r="F103" s="481" t="s">
        <v>638</v>
      </c>
      <c r="G103" s="456" t="s">
        <v>639</v>
      </c>
      <c r="H103" s="627" t="s">
        <v>640</v>
      </c>
      <c r="I103" s="233"/>
      <c r="J103" s="233"/>
      <c r="K103" s="233"/>
      <c r="L103" s="318"/>
    </row>
    <row r="104" spans="1:12" s="213" customFormat="1" ht="12.75" customHeight="1">
      <c r="A104" s="224" t="s">
        <v>665</v>
      </c>
      <c r="B104" s="461">
        <f>B105+B108</f>
        <v>3636022.98</v>
      </c>
      <c r="C104" s="461">
        <f>C105+C108</f>
        <v>3778022.98</v>
      </c>
      <c r="D104" s="462">
        <f>D105+D108</f>
        <v>84677.45</v>
      </c>
      <c r="E104" s="504">
        <f t="shared" ref="E104:E118" si="6">IF($C104="",0,IF($C104=0,0,D104/$C104))</f>
        <v>2.241316435825385E-2</v>
      </c>
      <c r="F104" s="482">
        <f>F105+F108</f>
        <v>84677.45</v>
      </c>
      <c r="G104" s="504">
        <f t="shared" ref="G104:G118" si="7">IF($C104="",0,IF($C104=0,0,F104/$C104))</f>
        <v>2.241316435825385E-2</v>
      </c>
      <c r="H104" s="462">
        <f>H105+H108</f>
        <v>0</v>
      </c>
      <c r="I104" s="318"/>
      <c r="J104" s="318"/>
      <c r="K104" s="318"/>
      <c r="L104" s="318"/>
    </row>
    <row r="105" spans="1:12" s="213" customFormat="1" ht="12.75" customHeight="1">
      <c r="A105" s="635" t="s">
        <v>666</v>
      </c>
      <c r="B105" s="465">
        <f>SUM(B106:B107)</f>
        <v>0</v>
      </c>
      <c r="C105" s="465">
        <f>SUM(C106:C107)</f>
        <v>0</v>
      </c>
      <c r="D105" s="466">
        <f>SUM(D106:D107)</f>
        <v>0</v>
      </c>
      <c r="E105" s="406">
        <f t="shared" si="6"/>
        <v>0</v>
      </c>
      <c r="F105" s="483">
        <f>SUM(F106:F107)</f>
        <v>0</v>
      </c>
      <c r="G105" s="406">
        <f t="shared" si="7"/>
        <v>0</v>
      </c>
      <c r="H105" s="466">
        <f>SUM(H106:H107)</f>
        <v>0</v>
      </c>
      <c r="I105" s="318"/>
      <c r="J105" s="318"/>
      <c r="K105" s="318"/>
      <c r="L105" s="318"/>
    </row>
    <row r="106" spans="1:12" s="213" customFormat="1" ht="12.75" customHeight="1">
      <c r="A106" s="635" t="s">
        <v>667</v>
      </c>
      <c r="B106" s="463"/>
      <c r="C106" s="463"/>
      <c r="D106" s="464"/>
      <c r="E106" s="406">
        <f t="shared" si="6"/>
        <v>0</v>
      </c>
      <c r="F106" s="484"/>
      <c r="G106" s="406">
        <f t="shared" si="7"/>
        <v>0</v>
      </c>
      <c r="H106" s="464"/>
      <c r="I106" s="318"/>
      <c r="J106" s="318"/>
      <c r="K106" s="318"/>
      <c r="L106" s="318"/>
    </row>
    <row r="107" spans="1:12" s="213" customFormat="1" ht="12.75" customHeight="1">
      <c r="A107" s="635" t="s">
        <v>668</v>
      </c>
      <c r="B107" s="463"/>
      <c r="C107" s="463"/>
      <c r="D107" s="464"/>
      <c r="E107" s="406">
        <f t="shared" si="6"/>
        <v>0</v>
      </c>
      <c r="F107" s="484"/>
      <c r="G107" s="406">
        <f t="shared" si="7"/>
        <v>0</v>
      </c>
      <c r="H107" s="464"/>
      <c r="I107" s="318"/>
      <c r="J107" s="318"/>
      <c r="K107" s="318"/>
      <c r="L107" s="318"/>
    </row>
    <row r="108" spans="1:12" s="213" customFormat="1" ht="12.75" customHeight="1">
      <c r="A108" s="635" t="s">
        <v>669</v>
      </c>
      <c r="B108" s="465">
        <v>3636022.98</v>
      </c>
      <c r="C108" s="465">
        <v>3778022.98</v>
      </c>
      <c r="D108" s="466">
        <v>84677.45</v>
      </c>
      <c r="E108" s="406">
        <f t="shared" si="6"/>
        <v>2.241316435825385E-2</v>
      </c>
      <c r="F108" s="483">
        <v>84677.45</v>
      </c>
      <c r="G108" s="406">
        <f t="shared" si="7"/>
        <v>2.241316435825385E-2</v>
      </c>
      <c r="H108" s="466">
        <f>SUM(H109:H110)</f>
        <v>0</v>
      </c>
      <c r="I108" s="318"/>
      <c r="J108" s="318"/>
      <c r="K108" s="318"/>
      <c r="L108" s="318"/>
    </row>
    <row r="109" spans="1:12" s="213" customFormat="1" ht="12.75" customHeight="1">
      <c r="A109" s="635" t="s">
        <v>670</v>
      </c>
      <c r="B109" s="463">
        <v>3636022.98</v>
      </c>
      <c r="C109" s="463">
        <v>3778022.98</v>
      </c>
      <c r="D109" s="464">
        <v>303210.48</v>
      </c>
      <c r="E109" s="406">
        <f t="shared" si="6"/>
        <v>8.0256388488139901E-2</v>
      </c>
      <c r="F109" s="484">
        <v>303210.48</v>
      </c>
      <c r="G109" s="406">
        <f t="shared" si="7"/>
        <v>8.0256388488139901E-2</v>
      </c>
      <c r="H109" s="464"/>
      <c r="I109" s="318"/>
      <c r="J109" s="318"/>
      <c r="K109" s="318"/>
      <c r="L109" s="318"/>
    </row>
    <row r="110" spans="1:12" s="213" customFormat="1" ht="12.75" customHeight="1">
      <c r="A110" s="635" t="s">
        <v>671</v>
      </c>
      <c r="B110" s="463"/>
      <c r="C110" s="463"/>
      <c r="D110" s="464"/>
      <c r="E110" s="406">
        <f t="shared" si="6"/>
        <v>0</v>
      </c>
      <c r="F110" s="484"/>
      <c r="G110" s="406">
        <f t="shared" si="7"/>
        <v>0</v>
      </c>
      <c r="H110" s="464"/>
      <c r="I110" s="318"/>
      <c r="J110" s="318"/>
      <c r="K110" s="318"/>
      <c r="L110" s="318"/>
    </row>
    <row r="111" spans="1:12" s="213" customFormat="1" ht="12.75" customHeight="1">
      <c r="A111" s="635" t="s">
        <v>672</v>
      </c>
      <c r="B111" s="465">
        <f>SUM(B112:B113)</f>
        <v>26233889.039999999</v>
      </c>
      <c r="C111" s="465">
        <f>SUM(C112:C113)</f>
        <v>25249889.039999999</v>
      </c>
      <c r="D111" s="466">
        <f>SUM(D112:D113)</f>
        <v>1573319.1400000001</v>
      </c>
      <c r="E111" s="406">
        <f t="shared" si="6"/>
        <v>6.2309942729158234E-2</v>
      </c>
      <c r="F111" s="483">
        <f>SUM(F112:F113)</f>
        <v>1573319.1400000001</v>
      </c>
      <c r="G111" s="406">
        <f t="shared" si="7"/>
        <v>6.2309942729158234E-2</v>
      </c>
      <c r="H111" s="466">
        <f>SUM(H112:H113)</f>
        <v>0</v>
      </c>
      <c r="I111" s="318"/>
      <c r="J111" s="318"/>
      <c r="K111" s="318"/>
      <c r="L111" s="318"/>
    </row>
    <row r="112" spans="1:12" s="213" customFormat="1" ht="12.75" customHeight="1">
      <c r="A112" s="635" t="s">
        <v>673</v>
      </c>
      <c r="B112" s="463">
        <v>13116944.52</v>
      </c>
      <c r="C112" s="463">
        <v>12624944.52</v>
      </c>
      <c r="D112" s="464">
        <v>21695.82</v>
      </c>
      <c r="E112" s="406">
        <f t="shared" si="6"/>
        <v>1.7184883438996689E-3</v>
      </c>
      <c r="F112" s="484">
        <v>21695.82</v>
      </c>
      <c r="G112" s="406">
        <f t="shared" si="7"/>
        <v>1.7184883438996689E-3</v>
      </c>
      <c r="H112" s="464"/>
      <c r="I112" s="318"/>
      <c r="J112" s="318"/>
      <c r="K112" s="318"/>
      <c r="L112" s="318"/>
    </row>
    <row r="113" spans="1:256" s="213" customFormat="1" ht="12.75" customHeight="1">
      <c r="A113" s="635" t="s">
        <v>674</v>
      </c>
      <c r="B113" s="463">
        <v>13116944.52</v>
      </c>
      <c r="C113" s="463">
        <v>12624944.52</v>
      </c>
      <c r="D113" s="464">
        <v>1551623.32</v>
      </c>
      <c r="E113" s="406">
        <f t="shared" si="6"/>
        <v>0.12290139711441679</v>
      </c>
      <c r="F113" s="484">
        <v>1551623.32</v>
      </c>
      <c r="G113" s="406">
        <f t="shared" si="7"/>
        <v>0.12290139711441679</v>
      </c>
      <c r="H113" s="464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  <c r="AO113" s="318"/>
      <c r="AP113" s="318"/>
      <c r="AQ113" s="318"/>
      <c r="AR113" s="318"/>
      <c r="AS113" s="318"/>
      <c r="AT113" s="318"/>
      <c r="AU113" s="318"/>
      <c r="AV113" s="318"/>
      <c r="AW113" s="318"/>
      <c r="AX113" s="318"/>
      <c r="AY113" s="318"/>
      <c r="AZ113" s="318"/>
      <c r="BA113" s="318"/>
      <c r="BB113" s="318"/>
      <c r="BC113" s="318"/>
      <c r="BD113" s="318"/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8"/>
      <c r="BV113" s="318"/>
      <c r="BW113" s="318"/>
      <c r="BX113" s="318"/>
      <c r="BY113" s="318"/>
      <c r="BZ113" s="318"/>
      <c r="CA113" s="318"/>
      <c r="CB113" s="318"/>
      <c r="CC113" s="318"/>
      <c r="CD113" s="318"/>
      <c r="CE113" s="318"/>
      <c r="CF113" s="318"/>
      <c r="CG113" s="318"/>
      <c r="CH113" s="318"/>
      <c r="CI113" s="318"/>
      <c r="CJ113" s="318"/>
      <c r="CK113" s="318"/>
      <c r="CL113" s="318"/>
      <c r="CM113" s="318"/>
      <c r="CN113" s="318"/>
      <c r="CO113" s="318"/>
      <c r="CP113" s="318"/>
      <c r="CQ113" s="318"/>
      <c r="CR113" s="318"/>
      <c r="CS113" s="318"/>
      <c r="CT113" s="318"/>
      <c r="CU113" s="318"/>
      <c r="CV113" s="318"/>
      <c r="CW113" s="318"/>
      <c r="CX113" s="318"/>
      <c r="CY113" s="318"/>
      <c r="CZ113" s="318"/>
      <c r="DA113" s="318"/>
      <c r="DB113" s="318"/>
      <c r="DC113" s="318"/>
      <c r="DD113" s="318"/>
      <c r="DE113" s="318"/>
      <c r="DF113" s="318"/>
      <c r="DG113" s="318"/>
      <c r="DH113" s="318"/>
      <c r="DI113" s="318"/>
      <c r="DJ113" s="318"/>
      <c r="DK113" s="318"/>
      <c r="DL113" s="318"/>
      <c r="DM113" s="318"/>
      <c r="DN113" s="318"/>
      <c r="DO113" s="318"/>
      <c r="DP113" s="318"/>
      <c r="DQ113" s="318"/>
      <c r="DR113" s="318"/>
      <c r="DS113" s="318"/>
      <c r="DT113" s="318"/>
      <c r="DU113" s="318"/>
      <c r="DV113" s="318"/>
      <c r="DW113" s="318"/>
      <c r="DX113" s="318"/>
      <c r="DY113" s="318"/>
      <c r="DZ113" s="318"/>
      <c r="EA113" s="318"/>
      <c r="EB113" s="318"/>
      <c r="EC113" s="318"/>
      <c r="ED113" s="318"/>
      <c r="EE113" s="318"/>
      <c r="EF113" s="318"/>
      <c r="EG113" s="318"/>
      <c r="EH113" s="318"/>
      <c r="EI113" s="318"/>
      <c r="EJ113" s="318"/>
      <c r="EK113" s="318"/>
      <c r="EL113" s="318"/>
      <c r="EM113" s="318"/>
      <c r="EN113" s="318"/>
      <c r="EO113" s="318"/>
      <c r="EP113" s="318"/>
      <c r="EQ113" s="318"/>
      <c r="ER113" s="318"/>
      <c r="ES113" s="318"/>
      <c r="ET113" s="318"/>
      <c r="EU113" s="318"/>
      <c r="EV113" s="318"/>
      <c r="EW113" s="318"/>
      <c r="EX113" s="318"/>
      <c r="EY113" s="318"/>
      <c r="EZ113" s="318"/>
      <c r="FA113" s="318"/>
      <c r="FB113" s="318"/>
      <c r="FC113" s="318"/>
      <c r="FD113" s="318"/>
      <c r="FE113" s="318"/>
      <c r="FF113" s="318"/>
      <c r="FG113" s="318"/>
      <c r="FH113" s="318"/>
      <c r="FI113" s="318"/>
      <c r="FJ113" s="318"/>
      <c r="FK113" s="318"/>
      <c r="FL113" s="318"/>
      <c r="FM113" s="318"/>
      <c r="FN113" s="318"/>
      <c r="FO113" s="318"/>
      <c r="FP113" s="318"/>
      <c r="FQ113" s="318"/>
      <c r="FR113" s="318"/>
      <c r="FS113" s="318"/>
      <c r="FT113" s="318"/>
      <c r="FU113" s="318"/>
      <c r="FV113" s="318"/>
      <c r="FW113" s="318"/>
      <c r="FX113" s="318"/>
      <c r="FY113" s="318"/>
      <c r="FZ113" s="318"/>
      <c r="GA113" s="318"/>
      <c r="GB113" s="318"/>
      <c r="GC113" s="318"/>
      <c r="GD113" s="318"/>
      <c r="GE113" s="318"/>
      <c r="GF113" s="318"/>
      <c r="GG113" s="318"/>
      <c r="GH113" s="318"/>
      <c r="GI113" s="318"/>
      <c r="GJ113" s="318"/>
      <c r="GK113" s="318"/>
      <c r="GL113" s="318"/>
      <c r="GM113" s="318"/>
      <c r="GN113" s="318"/>
      <c r="GO113" s="318"/>
      <c r="GP113" s="318"/>
      <c r="GQ113" s="318"/>
      <c r="GR113" s="318"/>
      <c r="GS113" s="318"/>
      <c r="GT113" s="318"/>
      <c r="GU113" s="318"/>
      <c r="GV113" s="318"/>
      <c r="GW113" s="318"/>
      <c r="GX113" s="318"/>
      <c r="GY113" s="318"/>
      <c r="GZ113" s="318"/>
      <c r="HA113" s="318"/>
      <c r="HB113" s="318"/>
      <c r="HC113" s="318"/>
      <c r="HD113" s="318"/>
      <c r="HE113" s="318"/>
      <c r="HF113" s="318"/>
      <c r="HG113" s="318"/>
      <c r="HH113" s="318"/>
      <c r="HI113" s="318"/>
      <c r="HJ113" s="318"/>
      <c r="HK113" s="318"/>
      <c r="HL113" s="318"/>
      <c r="HM113" s="318"/>
      <c r="HN113" s="318"/>
      <c r="HO113" s="318"/>
      <c r="HP113" s="318"/>
      <c r="HQ113" s="318"/>
      <c r="HR113" s="318"/>
      <c r="HS113" s="318"/>
      <c r="HT113" s="318"/>
      <c r="HU113" s="318"/>
      <c r="HV113" s="318"/>
      <c r="HW113" s="318"/>
      <c r="HX113" s="318"/>
      <c r="HY113" s="318"/>
      <c r="HZ113" s="318"/>
      <c r="IA113" s="318"/>
      <c r="IB113" s="318"/>
      <c r="IC113" s="318"/>
      <c r="ID113" s="318"/>
      <c r="IE113" s="318"/>
      <c r="IF113" s="318"/>
      <c r="IG113" s="318"/>
      <c r="IH113" s="318"/>
      <c r="II113" s="318"/>
      <c r="IJ113" s="318"/>
      <c r="IK113" s="318"/>
      <c r="IL113" s="318"/>
      <c r="IM113" s="318"/>
      <c r="IN113" s="318"/>
      <c r="IO113" s="318"/>
      <c r="IP113" s="318"/>
      <c r="IQ113" s="318"/>
      <c r="IR113" s="318"/>
      <c r="IS113" s="318"/>
      <c r="IT113" s="318"/>
      <c r="IU113" s="318"/>
      <c r="IV113" s="318"/>
    </row>
    <row r="114" spans="1:256" s="213" customFormat="1" ht="12.75" customHeight="1">
      <c r="A114" s="635" t="s">
        <v>675</v>
      </c>
      <c r="B114" s="463"/>
      <c r="C114" s="463"/>
      <c r="D114" s="464"/>
      <c r="E114" s="406">
        <f t="shared" si="6"/>
        <v>0</v>
      </c>
      <c r="F114" s="484"/>
      <c r="G114" s="406">
        <f t="shared" si="7"/>
        <v>0</v>
      </c>
      <c r="H114" s="464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  <c r="AI114" s="318"/>
      <c r="AJ114" s="318"/>
      <c r="AK114" s="318"/>
      <c r="AL114" s="318"/>
      <c r="AM114" s="318"/>
      <c r="AN114" s="318"/>
      <c r="AO114" s="318"/>
      <c r="AP114" s="318"/>
      <c r="AQ114" s="318"/>
      <c r="AR114" s="318"/>
      <c r="AS114" s="318"/>
      <c r="AT114" s="318"/>
      <c r="AU114" s="318"/>
      <c r="AV114" s="318"/>
      <c r="AW114" s="318"/>
      <c r="AX114" s="318"/>
      <c r="AY114" s="318"/>
      <c r="AZ114" s="318"/>
      <c r="BA114" s="318"/>
      <c r="BB114" s="318"/>
      <c r="BC114" s="318"/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  <c r="BN114" s="318"/>
      <c r="BO114" s="318"/>
      <c r="BP114" s="318"/>
      <c r="BQ114" s="318"/>
      <c r="BR114" s="318"/>
      <c r="BS114" s="318"/>
      <c r="BT114" s="318"/>
      <c r="BU114" s="318"/>
      <c r="BV114" s="318"/>
      <c r="BW114" s="318"/>
      <c r="BX114" s="318"/>
      <c r="BY114" s="318"/>
      <c r="BZ114" s="318"/>
      <c r="CA114" s="318"/>
      <c r="CB114" s="318"/>
      <c r="CC114" s="318"/>
      <c r="CD114" s="318"/>
      <c r="CE114" s="318"/>
      <c r="CF114" s="318"/>
      <c r="CG114" s="318"/>
      <c r="CH114" s="318"/>
      <c r="CI114" s="318"/>
      <c r="CJ114" s="318"/>
      <c r="CK114" s="318"/>
      <c r="CL114" s="318"/>
      <c r="CM114" s="318"/>
      <c r="CN114" s="318"/>
      <c r="CO114" s="318"/>
      <c r="CP114" s="318"/>
      <c r="CQ114" s="318"/>
      <c r="CR114" s="318"/>
      <c r="CS114" s="318"/>
      <c r="CT114" s="318"/>
      <c r="CU114" s="318"/>
      <c r="CV114" s="318"/>
      <c r="CW114" s="318"/>
      <c r="CX114" s="318"/>
      <c r="CY114" s="318"/>
      <c r="CZ114" s="318"/>
      <c r="DA114" s="318"/>
      <c r="DB114" s="318"/>
      <c r="DC114" s="318"/>
      <c r="DD114" s="318"/>
      <c r="DE114" s="318"/>
      <c r="DF114" s="318"/>
      <c r="DG114" s="318"/>
      <c r="DH114" s="318"/>
      <c r="DI114" s="318"/>
      <c r="DJ114" s="318"/>
      <c r="DK114" s="318"/>
      <c r="DL114" s="318"/>
      <c r="DM114" s="318"/>
      <c r="DN114" s="318"/>
      <c r="DO114" s="318"/>
      <c r="DP114" s="318"/>
      <c r="DQ114" s="318"/>
      <c r="DR114" s="318"/>
      <c r="DS114" s="318"/>
      <c r="DT114" s="318"/>
      <c r="DU114" s="318"/>
      <c r="DV114" s="318"/>
      <c r="DW114" s="318"/>
      <c r="DX114" s="318"/>
      <c r="DY114" s="318"/>
      <c r="DZ114" s="318"/>
      <c r="EA114" s="318"/>
      <c r="EB114" s="318"/>
      <c r="EC114" s="318"/>
      <c r="ED114" s="318"/>
      <c r="EE114" s="318"/>
      <c r="EF114" s="318"/>
      <c r="EG114" s="318"/>
      <c r="EH114" s="318"/>
      <c r="EI114" s="318"/>
      <c r="EJ114" s="318"/>
      <c r="EK114" s="318"/>
      <c r="EL114" s="318"/>
      <c r="EM114" s="318"/>
      <c r="EN114" s="318"/>
      <c r="EO114" s="318"/>
      <c r="EP114" s="318"/>
      <c r="EQ114" s="318"/>
      <c r="ER114" s="318"/>
      <c r="ES114" s="318"/>
      <c r="ET114" s="318"/>
      <c r="EU114" s="318"/>
      <c r="EV114" s="318"/>
      <c r="EW114" s="318"/>
      <c r="EX114" s="318"/>
      <c r="EY114" s="318"/>
      <c r="EZ114" s="318"/>
      <c r="FA114" s="318"/>
      <c r="FB114" s="318"/>
      <c r="FC114" s="318"/>
      <c r="FD114" s="318"/>
      <c r="FE114" s="318"/>
      <c r="FF114" s="318"/>
      <c r="FG114" s="318"/>
      <c r="FH114" s="318"/>
      <c r="FI114" s="318"/>
      <c r="FJ114" s="318"/>
      <c r="FK114" s="318"/>
      <c r="FL114" s="318"/>
      <c r="FM114" s="318"/>
      <c r="FN114" s="318"/>
      <c r="FO114" s="318"/>
      <c r="FP114" s="318"/>
      <c r="FQ114" s="318"/>
      <c r="FR114" s="318"/>
      <c r="FS114" s="318"/>
      <c r="FT114" s="318"/>
      <c r="FU114" s="318"/>
      <c r="FV114" s="318"/>
      <c r="FW114" s="318"/>
      <c r="FX114" s="318"/>
      <c r="FY114" s="318"/>
      <c r="FZ114" s="318"/>
      <c r="GA114" s="318"/>
      <c r="GB114" s="318"/>
      <c r="GC114" s="318"/>
      <c r="GD114" s="318"/>
      <c r="GE114" s="318"/>
      <c r="GF114" s="318"/>
      <c r="GG114" s="318"/>
      <c r="GH114" s="318"/>
      <c r="GI114" s="318"/>
      <c r="GJ114" s="318"/>
      <c r="GK114" s="318"/>
      <c r="GL114" s="318"/>
      <c r="GM114" s="318"/>
      <c r="GN114" s="318"/>
      <c r="GO114" s="318"/>
      <c r="GP114" s="318"/>
      <c r="GQ114" s="318"/>
      <c r="GR114" s="318"/>
      <c r="GS114" s="318"/>
      <c r="GT114" s="318"/>
      <c r="GU114" s="318"/>
      <c r="GV114" s="318"/>
      <c r="GW114" s="318"/>
      <c r="GX114" s="318"/>
      <c r="GY114" s="318"/>
      <c r="GZ114" s="318"/>
      <c r="HA114" s="318"/>
      <c r="HB114" s="318"/>
      <c r="HC114" s="318"/>
      <c r="HD114" s="318"/>
      <c r="HE114" s="318"/>
      <c r="HF114" s="318"/>
      <c r="HG114" s="318"/>
      <c r="HH114" s="318"/>
      <c r="HI114" s="318"/>
      <c r="HJ114" s="318"/>
      <c r="HK114" s="318"/>
      <c r="HL114" s="318"/>
      <c r="HM114" s="318"/>
      <c r="HN114" s="318"/>
      <c r="HO114" s="318"/>
      <c r="HP114" s="318"/>
      <c r="HQ114" s="318"/>
      <c r="HR114" s="318"/>
      <c r="HS114" s="318"/>
      <c r="HT114" s="318"/>
      <c r="HU114" s="318"/>
      <c r="HV114" s="318"/>
      <c r="HW114" s="318"/>
      <c r="HX114" s="318"/>
      <c r="HY114" s="318"/>
      <c r="HZ114" s="318"/>
      <c r="IA114" s="318"/>
      <c r="IB114" s="318"/>
      <c r="IC114" s="318"/>
      <c r="ID114" s="318"/>
      <c r="IE114" s="318"/>
      <c r="IF114" s="318"/>
      <c r="IG114" s="318"/>
      <c r="IH114" s="318"/>
      <c r="II114" s="318"/>
      <c r="IJ114" s="318"/>
      <c r="IK114" s="318"/>
      <c r="IL114" s="318"/>
      <c r="IM114" s="318"/>
      <c r="IN114" s="318"/>
      <c r="IO114" s="318"/>
      <c r="IP114" s="318"/>
      <c r="IQ114" s="318"/>
      <c r="IR114" s="318"/>
      <c r="IS114" s="318"/>
      <c r="IT114" s="318"/>
      <c r="IU114" s="318"/>
      <c r="IV114" s="318"/>
    </row>
    <row r="115" spans="1:256" s="213" customFormat="1" ht="12.75" customHeight="1">
      <c r="A115" s="635" t="s">
        <v>676</v>
      </c>
      <c r="B115" s="463"/>
      <c r="C115" s="463"/>
      <c r="D115" s="464"/>
      <c r="E115" s="406">
        <f t="shared" si="6"/>
        <v>0</v>
      </c>
      <c r="F115" s="484"/>
      <c r="G115" s="406">
        <f t="shared" si="7"/>
        <v>0</v>
      </c>
      <c r="H115" s="464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318"/>
      <c r="AN115" s="318"/>
      <c r="AO115" s="318"/>
      <c r="AP115" s="318"/>
      <c r="AQ115" s="318"/>
      <c r="AR115" s="318"/>
      <c r="AS115" s="318"/>
      <c r="AT115" s="318"/>
      <c r="AU115" s="318"/>
      <c r="AV115" s="318"/>
      <c r="AW115" s="318"/>
      <c r="AX115" s="318"/>
      <c r="AY115" s="318"/>
      <c r="AZ115" s="318"/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/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/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  <c r="DB115" s="318"/>
      <c r="DC115" s="318"/>
      <c r="DD115" s="318"/>
      <c r="DE115" s="318"/>
      <c r="DF115" s="318"/>
      <c r="DG115" s="318"/>
      <c r="DH115" s="318"/>
      <c r="DI115" s="318"/>
      <c r="DJ115" s="318"/>
      <c r="DK115" s="318"/>
      <c r="DL115" s="318"/>
      <c r="DM115" s="318"/>
      <c r="DN115" s="318"/>
      <c r="DO115" s="318"/>
      <c r="DP115" s="318"/>
      <c r="DQ115" s="318"/>
      <c r="DR115" s="318"/>
      <c r="DS115" s="318"/>
      <c r="DT115" s="318"/>
      <c r="DU115" s="318"/>
      <c r="DV115" s="318"/>
      <c r="DW115" s="318"/>
      <c r="DX115" s="318"/>
      <c r="DY115" s="318"/>
      <c r="DZ115" s="318"/>
      <c r="EA115" s="318"/>
      <c r="EB115" s="318"/>
      <c r="EC115" s="318"/>
      <c r="ED115" s="318"/>
      <c r="EE115" s="318"/>
      <c r="EF115" s="318"/>
      <c r="EG115" s="318"/>
      <c r="EH115" s="318"/>
      <c r="EI115" s="318"/>
      <c r="EJ115" s="318"/>
      <c r="EK115" s="318"/>
      <c r="EL115" s="318"/>
      <c r="EM115" s="318"/>
      <c r="EN115" s="318"/>
      <c r="EO115" s="318"/>
      <c r="EP115" s="318"/>
      <c r="EQ115" s="318"/>
      <c r="ER115" s="318"/>
      <c r="ES115" s="318"/>
      <c r="ET115" s="318"/>
      <c r="EU115" s="318"/>
      <c r="EV115" s="318"/>
      <c r="EW115" s="318"/>
      <c r="EX115" s="318"/>
      <c r="EY115" s="318"/>
      <c r="EZ115" s="318"/>
      <c r="FA115" s="318"/>
      <c r="FB115" s="318"/>
      <c r="FC115" s="318"/>
      <c r="FD115" s="318"/>
      <c r="FE115" s="318"/>
      <c r="FF115" s="318"/>
      <c r="FG115" s="318"/>
      <c r="FH115" s="318"/>
      <c r="FI115" s="318"/>
      <c r="FJ115" s="318"/>
      <c r="FK115" s="318"/>
      <c r="FL115" s="318"/>
      <c r="FM115" s="318"/>
      <c r="FN115" s="318"/>
      <c r="FO115" s="318"/>
      <c r="FP115" s="318"/>
      <c r="FQ115" s="318"/>
      <c r="FR115" s="318"/>
      <c r="FS115" s="318"/>
      <c r="FT115" s="318"/>
      <c r="FU115" s="318"/>
      <c r="FV115" s="318"/>
      <c r="FW115" s="318"/>
      <c r="FX115" s="318"/>
      <c r="FY115" s="318"/>
      <c r="FZ115" s="318"/>
      <c r="GA115" s="318"/>
      <c r="GB115" s="318"/>
      <c r="GC115" s="318"/>
      <c r="GD115" s="318"/>
      <c r="GE115" s="318"/>
      <c r="GF115" s="318"/>
      <c r="GG115" s="318"/>
      <c r="GH115" s="318"/>
      <c r="GI115" s="318"/>
      <c r="GJ115" s="318"/>
      <c r="GK115" s="318"/>
      <c r="GL115" s="318"/>
      <c r="GM115" s="318"/>
      <c r="GN115" s="318"/>
      <c r="GO115" s="318"/>
      <c r="GP115" s="318"/>
      <c r="GQ115" s="318"/>
      <c r="GR115" s="318"/>
      <c r="GS115" s="318"/>
      <c r="GT115" s="318"/>
      <c r="GU115" s="318"/>
      <c r="GV115" s="318"/>
      <c r="GW115" s="318"/>
      <c r="GX115" s="318"/>
      <c r="GY115" s="318"/>
      <c r="GZ115" s="318"/>
      <c r="HA115" s="318"/>
      <c r="HB115" s="318"/>
      <c r="HC115" s="318"/>
      <c r="HD115" s="318"/>
      <c r="HE115" s="318"/>
      <c r="HF115" s="318"/>
      <c r="HG115" s="318"/>
      <c r="HH115" s="318"/>
      <c r="HI115" s="318"/>
      <c r="HJ115" s="318"/>
      <c r="HK115" s="318"/>
      <c r="HL115" s="318"/>
      <c r="HM115" s="318"/>
      <c r="HN115" s="318"/>
      <c r="HO115" s="318"/>
      <c r="HP115" s="318"/>
      <c r="HQ115" s="318"/>
      <c r="HR115" s="318"/>
      <c r="HS115" s="318"/>
      <c r="HT115" s="318"/>
      <c r="HU115" s="318"/>
      <c r="HV115" s="318"/>
      <c r="HW115" s="318"/>
      <c r="HX115" s="318"/>
      <c r="HY115" s="318"/>
      <c r="HZ115" s="318"/>
      <c r="IA115" s="318"/>
      <c r="IB115" s="318"/>
      <c r="IC115" s="318"/>
      <c r="ID115" s="318"/>
      <c r="IE115" s="318"/>
      <c r="IF115" s="318"/>
      <c r="IG115" s="318"/>
      <c r="IH115" s="318"/>
      <c r="II115" s="318"/>
      <c r="IJ115" s="318"/>
      <c r="IK115" s="318"/>
      <c r="IL115" s="318"/>
      <c r="IM115" s="318"/>
      <c r="IN115" s="318"/>
      <c r="IO115" s="318"/>
      <c r="IP115" s="318"/>
      <c r="IQ115" s="318"/>
      <c r="IR115" s="318"/>
      <c r="IS115" s="318"/>
      <c r="IT115" s="318"/>
      <c r="IU115" s="318"/>
      <c r="IV115" s="318"/>
    </row>
    <row r="116" spans="1:256" s="213" customFormat="1" ht="12.75" customHeight="1">
      <c r="A116" s="635" t="s">
        <v>677</v>
      </c>
      <c r="B116" s="463"/>
      <c r="C116" s="463"/>
      <c r="D116" s="464"/>
      <c r="E116" s="406">
        <f t="shared" si="6"/>
        <v>0</v>
      </c>
      <c r="F116" s="484"/>
      <c r="G116" s="406">
        <f t="shared" si="7"/>
        <v>0</v>
      </c>
      <c r="H116" s="464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318"/>
      <c r="AO116" s="318"/>
      <c r="AP116" s="318"/>
      <c r="AQ116" s="318"/>
      <c r="AR116" s="318"/>
      <c r="AS116" s="318"/>
      <c r="AT116" s="318"/>
      <c r="AU116" s="318"/>
      <c r="AV116" s="318"/>
      <c r="AW116" s="318"/>
      <c r="AX116" s="318"/>
      <c r="AY116" s="318"/>
      <c r="AZ116" s="318"/>
      <c r="BA116" s="318"/>
      <c r="BB116" s="318"/>
      <c r="BC116" s="318"/>
      <c r="BD116" s="318"/>
      <c r="BE116" s="318"/>
      <c r="BF116" s="318"/>
      <c r="BG116" s="318"/>
      <c r="BH116" s="318"/>
      <c r="BI116" s="318"/>
      <c r="BJ116" s="318"/>
      <c r="BK116" s="318"/>
      <c r="BL116" s="318"/>
      <c r="BM116" s="318"/>
      <c r="BN116" s="318"/>
      <c r="BO116" s="318"/>
      <c r="BP116" s="318"/>
      <c r="BQ116" s="318"/>
      <c r="BR116" s="318"/>
      <c r="BS116" s="318"/>
      <c r="BT116" s="318"/>
      <c r="BU116" s="318"/>
      <c r="BV116" s="318"/>
      <c r="BW116" s="318"/>
      <c r="BX116" s="318"/>
      <c r="BY116" s="318"/>
      <c r="BZ116" s="318"/>
      <c r="CA116" s="318"/>
      <c r="CB116" s="318"/>
      <c r="CC116" s="318"/>
      <c r="CD116" s="318"/>
      <c r="CE116" s="318"/>
      <c r="CF116" s="318"/>
      <c r="CG116" s="318"/>
      <c r="CH116" s="318"/>
      <c r="CI116" s="318"/>
      <c r="CJ116" s="318"/>
      <c r="CK116" s="318"/>
      <c r="CL116" s="318"/>
      <c r="CM116" s="318"/>
      <c r="CN116" s="318"/>
      <c r="CO116" s="318"/>
      <c r="CP116" s="318"/>
      <c r="CQ116" s="318"/>
      <c r="CR116" s="318"/>
      <c r="CS116" s="318"/>
      <c r="CT116" s="318"/>
      <c r="CU116" s="318"/>
      <c r="CV116" s="318"/>
      <c r="CW116" s="318"/>
      <c r="CX116" s="318"/>
      <c r="CY116" s="318"/>
      <c r="CZ116" s="318"/>
      <c r="DA116" s="318"/>
      <c r="DB116" s="318"/>
      <c r="DC116" s="318"/>
      <c r="DD116" s="318"/>
      <c r="DE116" s="318"/>
      <c r="DF116" s="318"/>
      <c r="DG116" s="318"/>
      <c r="DH116" s="318"/>
      <c r="DI116" s="318"/>
      <c r="DJ116" s="318"/>
      <c r="DK116" s="318"/>
      <c r="DL116" s="318"/>
      <c r="DM116" s="318"/>
      <c r="DN116" s="318"/>
      <c r="DO116" s="318"/>
      <c r="DP116" s="318"/>
      <c r="DQ116" s="318"/>
      <c r="DR116" s="318"/>
      <c r="DS116" s="318"/>
      <c r="DT116" s="318"/>
      <c r="DU116" s="318"/>
      <c r="DV116" s="318"/>
      <c r="DW116" s="318"/>
      <c r="DX116" s="318"/>
      <c r="DY116" s="318"/>
      <c r="DZ116" s="318"/>
      <c r="EA116" s="318"/>
      <c r="EB116" s="318"/>
      <c r="EC116" s="318"/>
      <c r="ED116" s="318"/>
      <c r="EE116" s="318"/>
      <c r="EF116" s="318"/>
      <c r="EG116" s="318"/>
      <c r="EH116" s="318"/>
      <c r="EI116" s="318"/>
      <c r="EJ116" s="318"/>
      <c r="EK116" s="318"/>
      <c r="EL116" s="318"/>
      <c r="EM116" s="318"/>
      <c r="EN116" s="318"/>
      <c r="EO116" s="318"/>
      <c r="EP116" s="318"/>
      <c r="EQ116" s="318"/>
      <c r="ER116" s="318"/>
      <c r="ES116" s="318"/>
      <c r="ET116" s="318"/>
      <c r="EU116" s="318"/>
      <c r="EV116" s="318"/>
      <c r="EW116" s="318"/>
      <c r="EX116" s="318"/>
      <c r="EY116" s="318"/>
      <c r="EZ116" s="318"/>
      <c r="FA116" s="318"/>
      <c r="FB116" s="318"/>
      <c r="FC116" s="318"/>
      <c r="FD116" s="318"/>
      <c r="FE116" s="318"/>
      <c r="FF116" s="318"/>
      <c r="FG116" s="318"/>
      <c r="FH116" s="318"/>
      <c r="FI116" s="318"/>
      <c r="FJ116" s="318"/>
      <c r="FK116" s="318"/>
      <c r="FL116" s="318"/>
      <c r="FM116" s="318"/>
      <c r="FN116" s="318"/>
      <c r="FO116" s="318"/>
      <c r="FP116" s="318"/>
      <c r="FQ116" s="318"/>
      <c r="FR116" s="318"/>
      <c r="FS116" s="318"/>
      <c r="FT116" s="318"/>
      <c r="FU116" s="318"/>
      <c r="FV116" s="318"/>
      <c r="FW116" s="318"/>
      <c r="FX116" s="318"/>
      <c r="FY116" s="318"/>
      <c r="FZ116" s="318"/>
      <c r="GA116" s="318"/>
      <c r="GB116" s="318"/>
      <c r="GC116" s="318"/>
      <c r="GD116" s="318"/>
      <c r="GE116" s="318"/>
      <c r="GF116" s="318"/>
      <c r="GG116" s="318"/>
      <c r="GH116" s="318"/>
      <c r="GI116" s="318"/>
      <c r="GJ116" s="318"/>
      <c r="GK116" s="318"/>
      <c r="GL116" s="318"/>
      <c r="GM116" s="318"/>
      <c r="GN116" s="318"/>
      <c r="GO116" s="318"/>
      <c r="GP116" s="318"/>
      <c r="GQ116" s="318"/>
      <c r="GR116" s="318"/>
      <c r="GS116" s="318"/>
      <c r="GT116" s="318"/>
      <c r="GU116" s="318"/>
      <c r="GV116" s="318"/>
      <c r="GW116" s="318"/>
      <c r="GX116" s="318"/>
      <c r="GY116" s="318"/>
      <c r="GZ116" s="318"/>
      <c r="HA116" s="318"/>
      <c r="HB116" s="318"/>
      <c r="HC116" s="318"/>
      <c r="HD116" s="318"/>
      <c r="HE116" s="318"/>
      <c r="HF116" s="318"/>
      <c r="HG116" s="318"/>
      <c r="HH116" s="318"/>
      <c r="HI116" s="318"/>
      <c r="HJ116" s="318"/>
      <c r="HK116" s="318"/>
      <c r="HL116" s="318"/>
      <c r="HM116" s="318"/>
      <c r="HN116" s="318"/>
      <c r="HO116" s="318"/>
      <c r="HP116" s="318"/>
      <c r="HQ116" s="318"/>
      <c r="HR116" s="318"/>
      <c r="HS116" s="318"/>
      <c r="HT116" s="318"/>
      <c r="HU116" s="318"/>
      <c r="HV116" s="318"/>
      <c r="HW116" s="318"/>
      <c r="HX116" s="318"/>
      <c r="HY116" s="318"/>
      <c r="HZ116" s="318"/>
      <c r="IA116" s="318"/>
      <c r="IB116" s="318"/>
      <c r="IC116" s="318"/>
      <c r="ID116" s="318"/>
      <c r="IE116" s="318"/>
      <c r="IF116" s="318"/>
      <c r="IG116" s="318"/>
      <c r="IH116" s="318"/>
      <c r="II116" s="318"/>
      <c r="IJ116" s="318"/>
      <c r="IK116" s="318"/>
      <c r="IL116" s="318"/>
      <c r="IM116" s="318"/>
      <c r="IN116" s="318"/>
      <c r="IO116" s="318"/>
      <c r="IP116" s="318"/>
      <c r="IQ116" s="318"/>
      <c r="IR116" s="318"/>
      <c r="IS116" s="318"/>
      <c r="IT116" s="318"/>
      <c r="IU116" s="318"/>
      <c r="IV116" s="318"/>
    </row>
    <row r="117" spans="1:256" s="213" customFormat="1" ht="12.75" customHeight="1">
      <c r="A117" s="632" t="s">
        <v>678</v>
      </c>
      <c r="B117" s="463"/>
      <c r="C117" s="463"/>
      <c r="D117" s="464"/>
      <c r="E117" s="505">
        <f t="shared" si="6"/>
        <v>0</v>
      </c>
      <c r="F117" s="484"/>
      <c r="G117" s="505">
        <f t="shared" si="7"/>
        <v>0</v>
      </c>
      <c r="H117" s="464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  <c r="AH117" s="318"/>
      <c r="AI117" s="318"/>
      <c r="AJ117" s="318"/>
      <c r="AK117" s="318"/>
      <c r="AL117" s="318"/>
      <c r="AM117" s="318"/>
      <c r="AN117" s="318"/>
      <c r="AO117" s="318"/>
      <c r="AP117" s="318"/>
      <c r="AQ117" s="318"/>
      <c r="AR117" s="318"/>
      <c r="AS117" s="318"/>
      <c r="AT117" s="318"/>
      <c r="AU117" s="318"/>
      <c r="AV117" s="318"/>
      <c r="AW117" s="318"/>
      <c r="AX117" s="318"/>
      <c r="AY117" s="318"/>
      <c r="AZ117" s="318"/>
      <c r="BA117" s="318"/>
      <c r="BB117" s="318"/>
      <c r="BC117" s="318"/>
      <c r="BD117" s="318"/>
      <c r="BE117" s="318"/>
      <c r="BF117" s="318"/>
      <c r="BG117" s="318"/>
      <c r="BH117" s="318"/>
      <c r="BI117" s="318"/>
      <c r="BJ117" s="318"/>
      <c r="BK117" s="318"/>
      <c r="BL117" s="318"/>
      <c r="BM117" s="318"/>
      <c r="BN117" s="318"/>
      <c r="BO117" s="318"/>
      <c r="BP117" s="318"/>
      <c r="BQ117" s="318"/>
      <c r="BR117" s="318"/>
      <c r="BS117" s="318"/>
      <c r="BT117" s="318"/>
      <c r="BU117" s="318"/>
      <c r="BV117" s="318"/>
      <c r="BW117" s="318"/>
      <c r="BX117" s="318"/>
      <c r="BY117" s="318"/>
      <c r="BZ117" s="318"/>
      <c r="CA117" s="318"/>
      <c r="CB117" s="318"/>
      <c r="CC117" s="318"/>
      <c r="CD117" s="318"/>
      <c r="CE117" s="318"/>
      <c r="CF117" s="318"/>
      <c r="CG117" s="318"/>
      <c r="CH117" s="318"/>
      <c r="CI117" s="318"/>
      <c r="CJ117" s="318"/>
      <c r="CK117" s="318"/>
      <c r="CL117" s="318"/>
      <c r="CM117" s="318"/>
      <c r="CN117" s="318"/>
      <c r="CO117" s="318"/>
      <c r="CP117" s="318"/>
      <c r="CQ117" s="318"/>
      <c r="CR117" s="318"/>
      <c r="CS117" s="318"/>
      <c r="CT117" s="318"/>
      <c r="CU117" s="318"/>
      <c r="CV117" s="318"/>
      <c r="CW117" s="318"/>
      <c r="CX117" s="318"/>
      <c r="CY117" s="318"/>
      <c r="CZ117" s="318"/>
      <c r="DA117" s="318"/>
      <c r="DB117" s="318"/>
      <c r="DC117" s="318"/>
      <c r="DD117" s="318"/>
      <c r="DE117" s="318"/>
      <c r="DF117" s="318"/>
      <c r="DG117" s="318"/>
      <c r="DH117" s="318"/>
      <c r="DI117" s="318"/>
      <c r="DJ117" s="318"/>
      <c r="DK117" s="318"/>
      <c r="DL117" s="318"/>
      <c r="DM117" s="318"/>
      <c r="DN117" s="318"/>
      <c r="DO117" s="318"/>
      <c r="DP117" s="318"/>
      <c r="DQ117" s="318"/>
      <c r="DR117" s="318"/>
      <c r="DS117" s="318"/>
      <c r="DT117" s="318"/>
      <c r="DU117" s="318"/>
      <c r="DV117" s="318"/>
      <c r="DW117" s="318"/>
      <c r="DX117" s="318"/>
      <c r="DY117" s="318"/>
      <c r="DZ117" s="318"/>
      <c r="EA117" s="318"/>
      <c r="EB117" s="318"/>
      <c r="EC117" s="318"/>
      <c r="ED117" s="318"/>
      <c r="EE117" s="318"/>
      <c r="EF117" s="318"/>
      <c r="EG117" s="318"/>
      <c r="EH117" s="318"/>
      <c r="EI117" s="318"/>
      <c r="EJ117" s="318"/>
      <c r="EK117" s="318"/>
      <c r="EL117" s="318"/>
      <c r="EM117" s="318"/>
      <c r="EN117" s="318"/>
      <c r="EO117" s="318"/>
      <c r="EP117" s="318"/>
      <c r="EQ117" s="318"/>
      <c r="ER117" s="318"/>
      <c r="ES117" s="318"/>
      <c r="ET117" s="318"/>
      <c r="EU117" s="318"/>
      <c r="EV117" s="318"/>
      <c r="EW117" s="318"/>
      <c r="EX117" s="318"/>
      <c r="EY117" s="318"/>
      <c r="EZ117" s="318"/>
      <c r="FA117" s="318"/>
      <c r="FB117" s="318"/>
      <c r="FC117" s="318"/>
      <c r="FD117" s="318"/>
      <c r="FE117" s="318"/>
      <c r="FF117" s="318"/>
      <c r="FG117" s="318"/>
      <c r="FH117" s="318"/>
      <c r="FI117" s="318"/>
      <c r="FJ117" s="318"/>
      <c r="FK117" s="318"/>
      <c r="FL117" s="318"/>
      <c r="FM117" s="318"/>
      <c r="FN117" s="318"/>
      <c r="FO117" s="318"/>
      <c r="FP117" s="318"/>
      <c r="FQ117" s="318"/>
      <c r="FR117" s="318"/>
      <c r="FS117" s="318"/>
      <c r="FT117" s="318"/>
      <c r="FU117" s="318"/>
      <c r="FV117" s="318"/>
      <c r="FW117" s="318"/>
      <c r="FX117" s="318"/>
      <c r="FY117" s="318"/>
      <c r="FZ117" s="318"/>
      <c r="GA117" s="318"/>
      <c r="GB117" s="318"/>
      <c r="GC117" s="318"/>
      <c r="GD117" s="318"/>
      <c r="GE117" s="318"/>
      <c r="GF117" s="318"/>
      <c r="GG117" s="318"/>
      <c r="GH117" s="318"/>
      <c r="GI117" s="318"/>
      <c r="GJ117" s="318"/>
      <c r="GK117" s="318"/>
      <c r="GL117" s="318"/>
      <c r="GM117" s="318"/>
      <c r="GN117" s="318"/>
      <c r="GO117" s="318"/>
      <c r="GP117" s="318"/>
      <c r="GQ117" s="318"/>
      <c r="GR117" s="318"/>
      <c r="GS117" s="318"/>
      <c r="GT117" s="318"/>
      <c r="GU117" s="318"/>
      <c r="GV117" s="318"/>
      <c r="GW117" s="318"/>
      <c r="GX117" s="318"/>
      <c r="GY117" s="318"/>
      <c r="GZ117" s="318"/>
      <c r="HA117" s="318"/>
      <c r="HB117" s="318"/>
      <c r="HC117" s="318"/>
      <c r="HD117" s="318"/>
      <c r="HE117" s="318"/>
      <c r="HF117" s="318"/>
      <c r="HG117" s="318"/>
      <c r="HH117" s="318"/>
      <c r="HI117" s="318"/>
      <c r="HJ117" s="318"/>
      <c r="HK117" s="318"/>
      <c r="HL117" s="318"/>
      <c r="HM117" s="318"/>
      <c r="HN117" s="318"/>
      <c r="HO117" s="318"/>
      <c r="HP117" s="318"/>
      <c r="HQ117" s="318"/>
      <c r="HR117" s="318"/>
      <c r="HS117" s="318"/>
      <c r="HT117" s="318"/>
      <c r="HU117" s="318"/>
      <c r="HV117" s="318"/>
      <c r="HW117" s="318"/>
      <c r="HX117" s="318"/>
      <c r="HY117" s="318"/>
      <c r="HZ117" s="318"/>
      <c r="IA117" s="318"/>
      <c r="IB117" s="318"/>
      <c r="IC117" s="318"/>
      <c r="ID117" s="318"/>
      <c r="IE117" s="318"/>
      <c r="IF117" s="318"/>
      <c r="IG117" s="318"/>
      <c r="IH117" s="318"/>
      <c r="II117" s="318"/>
      <c r="IJ117" s="318"/>
      <c r="IK117" s="318"/>
      <c r="IL117" s="318"/>
      <c r="IM117" s="318"/>
      <c r="IN117" s="318"/>
      <c r="IO117" s="318"/>
      <c r="IP117" s="318"/>
      <c r="IQ117" s="318"/>
      <c r="IR117" s="318"/>
      <c r="IS117" s="318"/>
      <c r="IT117" s="318"/>
      <c r="IU117" s="318"/>
      <c r="IV117" s="318"/>
    </row>
    <row r="118" spans="1:256" s="213" customFormat="1" ht="12.75" customHeight="1">
      <c r="A118" s="632" t="s">
        <v>679</v>
      </c>
      <c r="B118" s="485">
        <f>SUM(B104,B111,B114:B117)</f>
        <v>29869912.02</v>
      </c>
      <c r="C118" s="485">
        <f>SUM(C104,C111,C114:C117)</f>
        <v>29027912.02</v>
      </c>
      <c r="D118" s="485">
        <f>SUM(D104,D111,D114:D117)</f>
        <v>1657996.59</v>
      </c>
      <c r="E118" s="506">
        <f t="shared" si="6"/>
        <v>5.7117321730121469E-2</v>
      </c>
      <c r="F118" s="485">
        <f>SUM(F104,F111,F114:F117)</f>
        <v>1657996.59</v>
      </c>
      <c r="G118" s="506">
        <f t="shared" si="7"/>
        <v>5.7117321730121469E-2</v>
      </c>
      <c r="H118" s="486">
        <f>SUM(H104,H111,H114:H117)</f>
        <v>0</v>
      </c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  <c r="AJ118" s="318"/>
      <c r="AK118" s="318"/>
      <c r="AL118" s="318"/>
      <c r="AM118" s="318"/>
      <c r="AN118" s="318"/>
      <c r="AO118" s="318"/>
      <c r="AP118" s="318"/>
      <c r="AQ118" s="318"/>
      <c r="AR118" s="318"/>
      <c r="AS118" s="318"/>
      <c r="AT118" s="318"/>
      <c r="AU118" s="318"/>
      <c r="AV118" s="318"/>
      <c r="AW118" s="318"/>
      <c r="AX118" s="318"/>
      <c r="AY118" s="318"/>
      <c r="AZ118" s="318"/>
      <c r="BA118" s="318"/>
      <c r="BB118" s="318"/>
      <c r="BC118" s="318"/>
      <c r="BD118" s="318"/>
      <c r="BE118" s="318"/>
      <c r="BF118" s="318"/>
      <c r="BG118" s="318"/>
      <c r="BH118" s="318"/>
      <c r="BI118" s="318"/>
      <c r="BJ118" s="318"/>
      <c r="BK118" s="318"/>
      <c r="BL118" s="318"/>
      <c r="BM118" s="318"/>
      <c r="BN118" s="318"/>
      <c r="BO118" s="318"/>
      <c r="BP118" s="318"/>
      <c r="BQ118" s="318"/>
      <c r="BR118" s="318"/>
      <c r="BS118" s="318"/>
      <c r="BT118" s="318"/>
      <c r="BU118" s="318"/>
      <c r="BV118" s="318"/>
      <c r="BW118" s="318"/>
      <c r="BX118" s="318"/>
      <c r="BY118" s="318"/>
      <c r="BZ118" s="318"/>
      <c r="CA118" s="318"/>
      <c r="CB118" s="318"/>
      <c r="CC118" s="318"/>
      <c r="CD118" s="318"/>
      <c r="CE118" s="318"/>
      <c r="CF118" s="318"/>
      <c r="CG118" s="318"/>
      <c r="CH118" s="318"/>
      <c r="CI118" s="318"/>
      <c r="CJ118" s="318"/>
      <c r="CK118" s="318"/>
      <c r="CL118" s="318"/>
      <c r="CM118" s="318"/>
      <c r="CN118" s="318"/>
      <c r="CO118" s="318"/>
      <c r="CP118" s="318"/>
      <c r="CQ118" s="318"/>
      <c r="CR118" s="318"/>
      <c r="CS118" s="318"/>
      <c r="CT118" s="318"/>
      <c r="CU118" s="318"/>
      <c r="CV118" s="318"/>
      <c r="CW118" s="318"/>
      <c r="CX118" s="318"/>
      <c r="CY118" s="318"/>
      <c r="CZ118" s="318"/>
      <c r="DA118" s="318"/>
      <c r="DB118" s="318"/>
      <c r="DC118" s="318"/>
      <c r="DD118" s="318"/>
      <c r="DE118" s="318"/>
      <c r="DF118" s="318"/>
      <c r="DG118" s="318"/>
      <c r="DH118" s="318"/>
      <c r="DI118" s="318"/>
      <c r="DJ118" s="318"/>
      <c r="DK118" s="318"/>
      <c r="DL118" s="318"/>
      <c r="DM118" s="318"/>
      <c r="DN118" s="318"/>
      <c r="DO118" s="318"/>
      <c r="DP118" s="318"/>
      <c r="DQ118" s="318"/>
      <c r="DR118" s="318"/>
      <c r="DS118" s="318"/>
      <c r="DT118" s="318"/>
      <c r="DU118" s="318"/>
      <c r="DV118" s="318"/>
      <c r="DW118" s="318"/>
      <c r="DX118" s="318"/>
      <c r="DY118" s="318"/>
      <c r="DZ118" s="318"/>
      <c r="EA118" s="318"/>
      <c r="EB118" s="318"/>
      <c r="EC118" s="318"/>
      <c r="ED118" s="318"/>
      <c r="EE118" s="318"/>
      <c r="EF118" s="318"/>
      <c r="EG118" s="318"/>
      <c r="EH118" s="318"/>
      <c r="EI118" s="318"/>
      <c r="EJ118" s="318"/>
      <c r="EK118" s="318"/>
      <c r="EL118" s="318"/>
      <c r="EM118" s="318"/>
      <c r="EN118" s="318"/>
      <c r="EO118" s="318"/>
      <c r="EP118" s="318"/>
      <c r="EQ118" s="318"/>
      <c r="ER118" s="318"/>
      <c r="ES118" s="318"/>
      <c r="ET118" s="318"/>
      <c r="EU118" s="318"/>
      <c r="EV118" s="318"/>
      <c r="EW118" s="318"/>
      <c r="EX118" s="318"/>
      <c r="EY118" s="318"/>
      <c r="EZ118" s="318"/>
      <c r="FA118" s="318"/>
      <c r="FB118" s="318"/>
      <c r="FC118" s="318"/>
      <c r="FD118" s="318"/>
      <c r="FE118" s="318"/>
      <c r="FF118" s="318"/>
      <c r="FG118" s="318"/>
      <c r="FH118" s="318"/>
      <c r="FI118" s="318"/>
      <c r="FJ118" s="318"/>
      <c r="FK118" s="318"/>
      <c r="FL118" s="318"/>
      <c r="FM118" s="318"/>
      <c r="FN118" s="318"/>
      <c r="FO118" s="318"/>
      <c r="FP118" s="318"/>
      <c r="FQ118" s="318"/>
      <c r="FR118" s="318"/>
      <c r="FS118" s="318"/>
      <c r="FT118" s="318"/>
      <c r="FU118" s="318"/>
      <c r="FV118" s="318"/>
      <c r="FW118" s="318"/>
      <c r="FX118" s="318"/>
      <c r="FY118" s="318"/>
      <c r="FZ118" s="318"/>
      <c r="GA118" s="318"/>
      <c r="GB118" s="318"/>
      <c r="GC118" s="318"/>
      <c r="GD118" s="318"/>
      <c r="GE118" s="318"/>
      <c r="GF118" s="318"/>
      <c r="GG118" s="318"/>
      <c r="GH118" s="318"/>
      <c r="GI118" s="318"/>
      <c r="GJ118" s="318"/>
      <c r="GK118" s="318"/>
      <c r="GL118" s="318"/>
      <c r="GM118" s="318"/>
      <c r="GN118" s="318"/>
      <c r="GO118" s="318"/>
      <c r="GP118" s="318"/>
      <c r="GQ118" s="318"/>
      <c r="GR118" s="318"/>
      <c r="GS118" s="318"/>
      <c r="GT118" s="318"/>
      <c r="GU118" s="318"/>
      <c r="GV118" s="318"/>
      <c r="GW118" s="318"/>
      <c r="GX118" s="318"/>
      <c r="GY118" s="318"/>
      <c r="GZ118" s="318"/>
      <c r="HA118" s="318"/>
      <c r="HB118" s="318"/>
      <c r="HC118" s="318"/>
      <c r="HD118" s="318"/>
      <c r="HE118" s="318"/>
      <c r="HF118" s="318"/>
      <c r="HG118" s="318"/>
      <c r="HH118" s="318"/>
      <c r="HI118" s="318"/>
      <c r="HJ118" s="318"/>
      <c r="HK118" s="318"/>
      <c r="HL118" s="318"/>
      <c r="HM118" s="318"/>
      <c r="HN118" s="318"/>
      <c r="HO118" s="318"/>
      <c r="HP118" s="318"/>
      <c r="HQ118" s="318"/>
      <c r="HR118" s="318"/>
      <c r="HS118" s="318"/>
      <c r="HT118" s="318"/>
      <c r="HU118" s="318"/>
      <c r="HV118" s="318"/>
      <c r="HW118" s="318"/>
      <c r="HX118" s="318"/>
      <c r="HY118" s="318"/>
      <c r="HZ118" s="318"/>
      <c r="IA118" s="318"/>
      <c r="IB118" s="318"/>
      <c r="IC118" s="318"/>
      <c r="ID118" s="318"/>
      <c r="IE118" s="318"/>
      <c r="IF118" s="318"/>
      <c r="IG118" s="318"/>
      <c r="IH118" s="318"/>
      <c r="II118" s="318"/>
      <c r="IJ118" s="318"/>
      <c r="IK118" s="318"/>
      <c r="IL118" s="318"/>
      <c r="IM118" s="318"/>
      <c r="IN118" s="318"/>
      <c r="IO118" s="318"/>
      <c r="IP118" s="318"/>
      <c r="IQ118" s="318"/>
      <c r="IR118" s="318"/>
      <c r="IS118" s="318"/>
      <c r="IT118" s="318"/>
      <c r="IU118" s="318"/>
      <c r="IV118" s="218">
        <f>IF($A$7=$IV$12,IF(D118&lt;&gt;(F118+H118),0,1),1)</f>
        <v>1</v>
      </c>
    </row>
    <row r="119" spans="1:256" s="213" customFormat="1" ht="12.75" customHeight="1">
      <c r="A119" s="917" t="s">
        <v>680</v>
      </c>
      <c r="B119" s="917"/>
      <c r="C119" s="917"/>
      <c r="D119" s="917"/>
      <c r="E119" s="917"/>
      <c r="F119" s="918"/>
      <c r="G119" s="983" t="s">
        <v>433</v>
      </c>
      <c r="H119" s="985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/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  <c r="CC119" s="318"/>
      <c r="CD119" s="318"/>
      <c r="CE119" s="318"/>
      <c r="CF119" s="318"/>
      <c r="CG119" s="318"/>
      <c r="CH119" s="318"/>
      <c r="CI119" s="318"/>
      <c r="CJ119" s="318"/>
      <c r="CK119" s="318"/>
      <c r="CL119" s="318"/>
      <c r="CM119" s="318"/>
      <c r="CN119" s="318"/>
      <c r="CO119" s="318"/>
      <c r="CP119" s="318"/>
      <c r="CQ119" s="318"/>
      <c r="CR119" s="318"/>
      <c r="CS119" s="318"/>
      <c r="CT119" s="318"/>
      <c r="CU119" s="318"/>
      <c r="CV119" s="318"/>
      <c r="CW119" s="318"/>
      <c r="CX119" s="318"/>
      <c r="CY119" s="318"/>
      <c r="CZ119" s="318"/>
      <c r="DA119" s="318"/>
      <c r="DB119" s="318"/>
      <c r="DC119" s="318"/>
      <c r="DD119" s="318"/>
      <c r="DE119" s="318"/>
      <c r="DF119" s="318"/>
      <c r="DG119" s="318"/>
      <c r="DH119" s="318"/>
      <c r="DI119" s="318"/>
      <c r="DJ119" s="318"/>
      <c r="DK119" s="318"/>
      <c r="DL119" s="318"/>
      <c r="DM119" s="318"/>
      <c r="DN119" s="318"/>
      <c r="DO119" s="318"/>
      <c r="DP119" s="318"/>
      <c r="DQ119" s="318"/>
      <c r="DR119" s="318"/>
      <c r="DS119" s="318"/>
      <c r="DT119" s="318"/>
      <c r="DU119" s="318"/>
      <c r="DV119" s="318"/>
      <c r="DW119" s="318"/>
      <c r="DX119" s="318"/>
      <c r="DY119" s="318"/>
      <c r="DZ119" s="318"/>
      <c r="EA119" s="318"/>
      <c r="EB119" s="318"/>
      <c r="EC119" s="318"/>
      <c r="ED119" s="318"/>
      <c r="EE119" s="318"/>
      <c r="EF119" s="318"/>
      <c r="EG119" s="318"/>
      <c r="EH119" s="318"/>
      <c r="EI119" s="318"/>
      <c r="EJ119" s="318"/>
      <c r="EK119" s="318"/>
      <c r="EL119" s="318"/>
      <c r="EM119" s="318"/>
      <c r="EN119" s="318"/>
      <c r="EO119" s="318"/>
      <c r="EP119" s="318"/>
      <c r="EQ119" s="318"/>
      <c r="ER119" s="318"/>
      <c r="ES119" s="318"/>
      <c r="ET119" s="318"/>
      <c r="EU119" s="318"/>
      <c r="EV119" s="318"/>
      <c r="EW119" s="318"/>
      <c r="EX119" s="318"/>
      <c r="EY119" s="318"/>
      <c r="EZ119" s="318"/>
      <c r="FA119" s="318"/>
      <c r="FB119" s="318"/>
      <c r="FC119" s="318"/>
      <c r="FD119" s="318"/>
      <c r="FE119" s="318"/>
      <c r="FF119" s="318"/>
      <c r="FG119" s="318"/>
      <c r="FH119" s="318"/>
      <c r="FI119" s="318"/>
      <c r="FJ119" s="318"/>
      <c r="FK119" s="318"/>
      <c r="FL119" s="318"/>
      <c r="FM119" s="318"/>
      <c r="FN119" s="318"/>
      <c r="FO119" s="318"/>
      <c r="FP119" s="318"/>
      <c r="FQ119" s="318"/>
      <c r="FR119" s="318"/>
      <c r="FS119" s="318"/>
      <c r="FT119" s="318"/>
      <c r="FU119" s="318"/>
      <c r="FV119" s="318"/>
      <c r="FW119" s="318"/>
      <c r="FX119" s="318"/>
      <c r="FY119" s="318"/>
      <c r="FZ119" s="318"/>
      <c r="GA119" s="318"/>
      <c r="GB119" s="318"/>
      <c r="GC119" s="318"/>
      <c r="GD119" s="318"/>
      <c r="GE119" s="318"/>
      <c r="GF119" s="318"/>
      <c r="GG119" s="318"/>
      <c r="GH119" s="318"/>
      <c r="GI119" s="318"/>
      <c r="GJ119" s="318"/>
      <c r="GK119" s="318"/>
      <c r="GL119" s="318"/>
      <c r="GM119" s="318"/>
      <c r="GN119" s="318"/>
      <c r="GO119" s="318"/>
      <c r="GP119" s="318"/>
      <c r="GQ119" s="318"/>
      <c r="GR119" s="318"/>
      <c r="GS119" s="318"/>
      <c r="GT119" s="318"/>
      <c r="GU119" s="318"/>
      <c r="GV119" s="318"/>
      <c r="GW119" s="318"/>
      <c r="GX119" s="318"/>
      <c r="GY119" s="318"/>
      <c r="GZ119" s="318"/>
      <c r="HA119" s="318"/>
      <c r="HB119" s="318"/>
      <c r="HC119" s="318"/>
      <c r="HD119" s="318"/>
      <c r="HE119" s="318"/>
      <c r="HF119" s="318"/>
      <c r="HG119" s="318"/>
      <c r="HH119" s="318"/>
      <c r="HI119" s="318"/>
      <c r="HJ119" s="318"/>
      <c r="HK119" s="318"/>
      <c r="HL119" s="318"/>
      <c r="HM119" s="318"/>
      <c r="HN119" s="318"/>
      <c r="HO119" s="318"/>
      <c r="HP119" s="318"/>
      <c r="HQ119" s="318"/>
      <c r="HR119" s="318"/>
      <c r="HS119" s="318"/>
      <c r="HT119" s="318"/>
      <c r="HU119" s="318"/>
      <c r="HV119" s="318"/>
      <c r="HW119" s="318"/>
      <c r="HX119" s="318"/>
      <c r="HY119" s="318"/>
      <c r="HZ119" s="318"/>
      <c r="IA119" s="318"/>
      <c r="IB119" s="318"/>
      <c r="IC119" s="318"/>
      <c r="ID119" s="318"/>
      <c r="IE119" s="318"/>
      <c r="IF119" s="318"/>
      <c r="IG119" s="318"/>
      <c r="IH119" s="318"/>
      <c r="II119" s="318"/>
      <c r="IJ119" s="318"/>
      <c r="IK119" s="318"/>
      <c r="IL119" s="318"/>
      <c r="IM119" s="318"/>
      <c r="IN119" s="318"/>
      <c r="IO119" s="318"/>
      <c r="IP119" s="318"/>
      <c r="IQ119" s="318"/>
      <c r="IR119" s="318"/>
      <c r="IS119" s="318"/>
      <c r="IT119" s="318"/>
      <c r="IU119" s="318"/>
      <c r="IV119" s="318"/>
    </row>
    <row r="120" spans="1:256" s="213" customFormat="1" ht="12.75" customHeight="1">
      <c r="A120" s="991"/>
      <c r="B120" s="991"/>
      <c r="C120" s="991"/>
      <c r="D120" s="991"/>
      <c r="E120" s="991"/>
      <c r="F120" s="992"/>
      <c r="G120" s="984"/>
      <c r="H120" s="986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  <c r="CC120" s="318"/>
      <c r="CD120" s="318"/>
      <c r="CE120" s="318"/>
      <c r="CF120" s="318"/>
      <c r="CG120" s="318"/>
      <c r="CH120" s="318"/>
      <c r="CI120" s="318"/>
      <c r="CJ120" s="318"/>
      <c r="CK120" s="318"/>
      <c r="CL120" s="318"/>
      <c r="CM120" s="318"/>
      <c r="CN120" s="318"/>
      <c r="CO120" s="318"/>
      <c r="CP120" s="318"/>
      <c r="CQ120" s="318"/>
      <c r="CR120" s="318"/>
      <c r="CS120" s="318"/>
      <c r="CT120" s="318"/>
      <c r="CU120" s="318"/>
      <c r="CV120" s="318"/>
      <c r="CW120" s="318"/>
      <c r="CX120" s="318"/>
      <c r="CY120" s="318"/>
      <c r="CZ120" s="318"/>
      <c r="DA120" s="318"/>
      <c r="DB120" s="318"/>
      <c r="DC120" s="318"/>
      <c r="DD120" s="318"/>
      <c r="DE120" s="318"/>
      <c r="DF120" s="318"/>
      <c r="DG120" s="318"/>
      <c r="DH120" s="318"/>
      <c r="DI120" s="318"/>
      <c r="DJ120" s="318"/>
      <c r="DK120" s="318"/>
      <c r="DL120" s="318"/>
      <c r="DM120" s="318"/>
      <c r="DN120" s="318"/>
      <c r="DO120" s="318"/>
      <c r="DP120" s="318"/>
      <c r="DQ120" s="318"/>
      <c r="DR120" s="318"/>
      <c r="DS120" s="318"/>
      <c r="DT120" s="318"/>
      <c r="DU120" s="318"/>
      <c r="DV120" s="318"/>
      <c r="DW120" s="318"/>
      <c r="DX120" s="318"/>
      <c r="DY120" s="318"/>
      <c r="DZ120" s="318"/>
      <c r="EA120" s="318"/>
      <c r="EB120" s="318"/>
      <c r="EC120" s="318"/>
      <c r="ED120" s="318"/>
      <c r="EE120" s="318"/>
      <c r="EF120" s="318"/>
      <c r="EG120" s="318"/>
      <c r="EH120" s="318"/>
      <c r="EI120" s="318"/>
      <c r="EJ120" s="318"/>
      <c r="EK120" s="318"/>
      <c r="EL120" s="318"/>
      <c r="EM120" s="318"/>
      <c r="EN120" s="318"/>
      <c r="EO120" s="318"/>
      <c r="EP120" s="318"/>
      <c r="EQ120" s="318"/>
      <c r="ER120" s="318"/>
      <c r="ES120" s="318"/>
      <c r="ET120" s="318"/>
      <c r="EU120" s="318"/>
      <c r="EV120" s="318"/>
      <c r="EW120" s="318"/>
      <c r="EX120" s="318"/>
      <c r="EY120" s="318"/>
      <c r="EZ120" s="318"/>
      <c r="FA120" s="318"/>
      <c r="FB120" s="318"/>
      <c r="FC120" s="318"/>
      <c r="FD120" s="318"/>
      <c r="FE120" s="318"/>
      <c r="FF120" s="318"/>
      <c r="FG120" s="318"/>
      <c r="FH120" s="318"/>
      <c r="FI120" s="318"/>
      <c r="FJ120" s="318"/>
      <c r="FK120" s="318"/>
      <c r="FL120" s="318"/>
      <c r="FM120" s="318"/>
      <c r="FN120" s="318"/>
      <c r="FO120" s="318"/>
      <c r="FP120" s="318"/>
      <c r="FQ120" s="318"/>
      <c r="FR120" s="318"/>
      <c r="FS120" s="318"/>
      <c r="FT120" s="318"/>
      <c r="FU120" s="318"/>
      <c r="FV120" s="318"/>
      <c r="FW120" s="318"/>
      <c r="FX120" s="318"/>
      <c r="FY120" s="318"/>
      <c r="FZ120" s="318"/>
      <c r="GA120" s="318"/>
      <c r="GB120" s="318"/>
      <c r="GC120" s="318"/>
      <c r="GD120" s="318"/>
      <c r="GE120" s="318"/>
      <c r="GF120" s="318"/>
      <c r="GG120" s="318"/>
      <c r="GH120" s="318"/>
      <c r="GI120" s="318"/>
      <c r="GJ120" s="318"/>
      <c r="GK120" s="318"/>
      <c r="GL120" s="318"/>
      <c r="GM120" s="318"/>
      <c r="GN120" s="318"/>
      <c r="GO120" s="318"/>
      <c r="GP120" s="318"/>
      <c r="GQ120" s="318"/>
      <c r="GR120" s="318"/>
      <c r="GS120" s="318"/>
      <c r="GT120" s="318"/>
      <c r="GU120" s="318"/>
      <c r="GV120" s="318"/>
      <c r="GW120" s="318"/>
      <c r="GX120" s="318"/>
      <c r="GY120" s="318"/>
      <c r="GZ120" s="318"/>
      <c r="HA120" s="318"/>
      <c r="HB120" s="318"/>
      <c r="HC120" s="318"/>
      <c r="HD120" s="318"/>
      <c r="HE120" s="318"/>
      <c r="HF120" s="318"/>
      <c r="HG120" s="318"/>
      <c r="HH120" s="318"/>
      <c r="HI120" s="318"/>
      <c r="HJ120" s="318"/>
      <c r="HK120" s="318"/>
      <c r="HL120" s="318"/>
      <c r="HM120" s="318"/>
      <c r="HN120" s="318"/>
      <c r="HO120" s="318"/>
      <c r="HP120" s="318"/>
      <c r="HQ120" s="318"/>
      <c r="HR120" s="318"/>
      <c r="HS120" s="318"/>
      <c r="HT120" s="318"/>
      <c r="HU120" s="318"/>
      <c r="HV120" s="318"/>
      <c r="HW120" s="318"/>
      <c r="HX120" s="318"/>
      <c r="HY120" s="318"/>
      <c r="HZ120" s="318"/>
      <c r="IA120" s="318"/>
      <c r="IB120" s="318"/>
      <c r="IC120" s="318"/>
      <c r="ID120" s="318"/>
      <c r="IE120" s="318"/>
      <c r="IF120" s="318"/>
      <c r="IG120" s="318"/>
      <c r="IH120" s="318"/>
      <c r="II120" s="318"/>
      <c r="IJ120" s="318"/>
      <c r="IK120" s="318"/>
      <c r="IL120" s="318"/>
      <c r="IM120" s="318"/>
      <c r="IN120" s="318"/>
      <c r="IO120" s="318"/>
      <c r="IP120" s="318"/>
      <c r="IQ120" s="318"/>
      <c r="IR120" s="318"/>
      <c r="IS120" s="318"/>
      <c r="IT120" s="318"/>
      <c r="IU120" s="318"/>
      <c r="IV120" s="318"/>
    </row>
    <row r="121" spans="1:256" s="213" customFormat="1" ht="12.75" customHeight="1">
      <c r="A121" s="920"/>
      <c r="B121" s="920"/>
      <c r="C121" s="920"/>
      <c r="D121" s="920"/>
      <c r="E121" s="920"/>
      <c r="F121" s="921"/>
      <c r="G121" s="987"/>
      <c r="H121" s="98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  <c r="DE121" s="318"/>
      <c r="DF121" s="318"/>
      <c r="DG121" s="318"/>
      <c r="DH121" s="318"/>
      <c r="DI121" s="318"/>
      <c r="DJ121" s="318"/>
      <c r="DK121" s="318"/>
      <c r="DL121" s="318"/>
      <c r="DM121" s="318"/>
      <c r="DN121" s="318"/>
      <c r="DO121" s="318"/>
      <c r="DP121" s="318"/>
      <c r="DQ121" s="318"/>
      <c r="DR121" s="318"/>
      <c r="DS121" s="318"/>
      <c r="DT121" s="318"/>
      <c r="DU121" s="318"/>
      <c r="DV121" s="318"/>
      <c r="DW121" s="318"/>
      <c r="DX121" s="318"/>
      <c r="DY121" s="318"/>
      <c r="DZ121" s="318"/>
      <c r="EA121" s="318"/>
      <c r="EB121" s="318"/>
      <c r="EC121" s="318"/>
      <c r="ED121" s="318"/>
      <c r="EE121" s="318"/>
      <c r="EF121" s="318"/>
      <c r="EG121" s="318"/>
      <c r="EH121" s="318"/>
      <c r="EI121" s="318"/>
      <c r="EJ121" s="318"/>
      <c r="EK121" s="318"/>
      <c r="EL121" s="318"/>
      <c r="EM121" s="318"/>
      <c r="EN121" s="318"/>
      <c r="EO121" s="318"/>
      <c r="EP121" s="318"/>
      <c r="EQ121" s="318"/>
      <c r="ER121" s="318"/>
      <c r="ES121" s="318"/>
      <c r="ET121" s="318"/>
      <c r="EU121" s="318"/>
      <c r="EV121" s="318"/>
      <c r="EW121" s="318"/>
      <c r="EX121" s="318"/>
      <c r="EY121" s="318"/>
      <c r="EZ121" s="318"/>
      <c r="FA121" s="318"/>
      <c r="FB121" s="318"/>
      <c r="FC121" s="318"/>
      <c r="FD121" s="318"/>
      <c r="FE121" s="318"/>
      <c r="FF121" s="318"/>
      <c r="FG121" s="318"/>
      <c r="FH121" s="318"/>
      <c r="FI121" s="318"/>
      <c r="FJ121" s="318"/>
      <c r="FK121" s="318"/>
      <c r="FL121" s="318"/>
      <c r="FM121" s="318"/>
      <c r="FN121" s="318"/>
      <c r="FO121" s="318"/>
      <c r="FP121" s="318"/>
      <c r="FQ121" s="318"/>
      <c r="FR121" s="318"/>
      <c r="FS121" s="318"/>
      <c r="FT121" s="318"/>
      <c r="FU121" s="318"/>
      <c r="FV121" s="318"/>
      <c r="FW121" s="318"/>
      <c r="FX121" s="318"/>
      <c r="FY121" s="318"/>
      <c r="FZ121" s="318"/>
      <c r="GA121" s="318"/>
      <c r="GB121" s="318"/>
      <c r="GC121" s="318"/>
      <c r="GD121" s="318"/>
      <c r="GE121" s="318"/>
      <c r="GF121" s="318"/>
      <c r="GG121" s="318"/>
      <c r="GH121" s="318"/>
      <c r="GI121" s="318"/>
      <c r="GJ121" s="318"/>
      <c r="GK121" s="318"/>
      <c r="GL121" s="318"/>
      <c r="GM121" s="318"/>
      <c r="GN121" s="318"/>
      <c r="GO121" s="318"/>
      <c r="GP121" s="318"/>
      <c r="GQ121" s="318"/>
      <c r="GR121" s="318"/>
      <c r="GS121" s="318"/>
      <c r="GT121" s="318"/>
      <c r="GU121" s="318"/>
      <c r="GV121" s="318"/>
      <c r="GW121" s="318"/>
      <c r="GX121" s="318"/>
      <c r="GY121" s="318"/>
      <c r="GZ121" s="318"/>
      <c r="HA121" s="318"/>
      <c r="HB121" s="318"/>
      <c r="HC121" s="318"/>
      <c r="HD121" s="318"/>
      <c r="HE121" s="318"/>
      <c r="HF121" s="318"/>
      <c r="HG121" s="318"/>
      <c r="HH121" s="318"/>
      <c r="HI121" s="318"/>
      <c r="HJ121" s="318"/>
      <c r="HK121" s="318"/>
      <c r="HL121" s="318"/>
      <c r="HM121" s="318"/>
      <c r="HN121" s="318"/>
      <c r="HO121" s="318"/>
      <c r="HP121" s="318"/>
      <c r="HQ121" s="318"/>
      <c r="HR121" s="318"/>
      <c r="HS121" s="318"/>
      <c r="HT121" s="318"/>
      <c r="HU121" s="318"/>
      <c r="HV121" s="318"/>
      <c r="HW121" s="318"/>
      <c r="HX121" s="318"/>
      <c r="HY121" s="318"/>
      <c r="HZ121" s="318"/>
      <c r="IA121" s="318"/>
      <c r="IB121" s="318"/>
      <c r="IC121" s="318"/>
      <c r="ID121" s="318"/>
      <c r="IE121" s="318"/>
      <c r="IF121" s="318"/>
      <c r="IG121" s="318"/>
      <c r="IH121" s="318"/>
      <c r="II121" s="318"/>
      <c r="IJ121" s="318"/>
      <c r="IK121" s="318"/>
      <c r="IL121" s="318"/>
      <c r="IM121" s="318"/>
      <c r="IN121" s="318"/>
      <c r="IO121" s="318"/>
      <c r="IP121" s="318"/>
      <c r="IQ121" s="318"/>
      <c r="IR121" s="318"/>
      <c r="IS121" s="318"/>
      <c r="IT121" s="318"/>
      <c r="IU121" s="318"/>
      <c r="IV121" s="318"/>
    </row>
    <row r="122" spans="1:256" s="214" customFormat="1" ht="12.75" customHeight="1">
      <c r="A122" s="229" t="s">
        <v>681</v>
      </c>
      <c r="B122" s="487"/>
      <c r="C122" s="487"/>
      <c r="D122" s="487"/>
      <c r="E122" s="487"/>
      <c r="F122" s="488"/>
      <c r="G122" s="994">
        <f>F71</f>
        <v>991495.26400000008</v>
      </c>
      <c r="H122" s="995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1"/>
      <c r="DK122" s="231"/>
      <c r="DL122" s="231"/>
      <c r="DM122" s="231"/>
      <c r="DN122" s="231"/>
      <c r="DO122" s="231"/>
      <c r="DP122" s="231"/>
      <c r="DQ122" s="231"/>
      <c r="DR122" s="231"/>
      <c r="DS122" s="231"/>
      <c r="DT122" s="231"/>
      <c r="DU122" s="231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  <c r="EH122" s="231"/>
      <c r="EI122" s="231"/>
      <c r="EJ122" s="231"/>
      <c r="EK122" s="231"/>
      <c r="EL122" s="231"/>
      <c r="EM122" s="231"/>
      <c r="EN122" s="231"/>
      <c r="EO122" s="231"/>
      <c r="EP122" s="231"/>
      <c r="EQ122" s="231"/>
      <c r="ER122" s="231"/>
      <c r="ES122" s="231"/>
      <c r="ET122" s="231"/>
      <c r="EU122" s="231"/>
      <c r="EV122" s="231"/>
      <c r="EW122" s="231"/>
      <c r="EX122" s="231"/>
      <c r="EY122" s="231"/>
      <c r="EZ122" s="231"/>
      <c r="FA122" s="231"/>
      <c r="FB122" s="231"/>
      <c r="FC122" s="231"/>
      <c r="FD122" s="231"/>
      <c r="FE122" s="231"/>
      <c r="FF122" s="231"/>
      <c r="FG122" s="231"/>
      <c r="FH122" s="231"/>
      <c r="FI122" s="231"/>
      <c r="FJ122" s="231"/>
      <c r="FK122" s="231"/>
      <c r="FL122" s="231"/>
      <c r="FM122" s="231"/>
      <c r="FN122" s="231"/>
      <c r="FO122" s="231"/>
      <c r="FP122" s="231"/>
      <c r="FQ122" s="231"/>
      <c r="FR122" s="231"/>
      <c r="FS122" s="231"/>
      <c r="FT122" s="231"/>
      <c r="FU122" s="231"/>
      <c r="FV122" s="231"/>
      <c r="FW122" s="231"/>
      <c r="FX122" s="231"/>
      <c r="FY122" s="231"/>
      <c r="FZ122" s="231"/>
      <c r="GA122" s="231"/>
      <c r="GB122" s="231"/>
      <c r="GC122" s="231"/>
      <c r="GD122" s="231"/>
      <c r="GE122" s="231"/>
      <c r="GF122" s="231"/>
      <c r="GG122" s="231"/>
      <c r="GH122" s="231"/>
      <c r="GI122" s="231"/>
      <c r="GJ122" s="231"/>
      <c r="GK122" s="231"/>
      <c r="GL122" s="231"/>
      <c r="GM122" s="231"/>
      <c r="GN122" s="231"/>
      <c r="GO122" s="231"/>
      <c r="GP122" s="231"/>
      <c r="GQ122" s="231"/>
      <c r="GR122" s="231"/>
      <c r="GS122" s="231"/>
      <c r="GT122" s="231"/>
      <c r="GU122" s="231"/>
      <c r="GV122" s="231"/>
      <c r="GW122" s="231"/>
      <c r="GX122" s="231"/>
      <c r="GY122" s="231"/>
      <c r="GZ122" s="231"/>
      <c r="HA122" s="231"/>
      <c r="HB122" s="231"/>
      <c r="HC122" s="231"/>
      <c r="HD122" s="231"/>
      <c r="HE122" s="231"/>
      <c r="HF122" s="231"/>
      <c r="HG122" s="231"/>
      <c r="HH122" s="231"/>
      <c r="HI122" s="231"/>
      <c r="HJ122" s="231"/>
      <c r="HK122" s="231"/>
      <c r="HL122" s="231"/>
      <c r="HM122" s="231"/>
      <c r="HN122" s="231"/>
      <c r="HO122" s="231"/>
      <c r="HP122" s="231"/>
      <c r="HQ122" s="231"/>
      <c r="HR122" s="231"/>
      <c r="HS122" s="231"/>
      <c r="HT122" s="231"/>
      <c r="HU122" s="231"/>
      <c r="HV122" s="231"/>
      <c r="HW122" s="231"/>
      <c r="HX122" s="231"/>
      <c r="HY122" s="231"/>
      <c r="HZ122" s="231"/>
      <c r="IA122" s="231"/>
      <c r="IB122" s="231"/>
      <c r="IC122" s="231"/>
      <c r="ID122" s="231"/>
      <c r="IE122" s="231"/>
      <c r="IF122" s="231"/>
      <c r="IG122" s="231"/>
      <c r="IH122" s="231"/>
      <c r="II122" s="231"/>
      <c r="IJ122" s="231"/>
      <c r="IK122" s="231"/>
      <c r="IL122" s="231"/>
      <c r="IM122" s="231"/>
      <c r="IN122" s="231"/>
      <c r="IO122" s="231"/>
      <c r="IP122" s="231"/>
      <c r="IQ122" s="231"/>
      <c r="IR122" s="231"/>
      <c r="IS122" s="231"/>
      <c r="IT122" s="231"/>
      <c r="IU122" s="231"/>
      <c r="IV122" s="231"/>
    </row>
    <row r="123" spans="1:256" s="214" customFormat="1" ht="12.75" customHeight="1">
      <c r="A123" s="299" t="s">
        <v>682</v>
      </c>
      <c r="B123" s="489"/>
      <c r="C123" s="489"/>
      <c r="D123" s="489"/>
      <c r="E123" s="489"/>
      <c r="F123" s="488"/>
      <c r="G123" s="736">
        <f>F69</f>
        <v>2729401.48</v>
      </c>
      <c r="H123" s="968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1"/>
      <c r="DR123" s="231"/>
      <c r="DS123" s="231"/>
      <c r="DT123" s="231"/>
      <c r="DU123" s="231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  <c r="EN123" s="231"/>
      <c r="EO123" s="231"/>
      <c r="EP123" s="231"/>
      <c r="EQ123" s="231"/>
      <c r="ER123" s="231"/>
      <c r="ES123" s="231"/>
      <c r="ET123" s="231"/>
      <c r="EU123" s="231"/>
      <c r="EV123" s="231"/>
      <c r="EW123" s="231"/>
      <c r="EX123" s="231"/>
      <c r="EY123" s="231"/>
      <c r="EZ123" s="231"/>
      <c r="FA123" s="231"/>
      <c r="FB123" s="231"/>
      <c r="FC123" s="231"/>
      <c r="FD123" s="231"/>
      <c r="FE123" s="231"/>
      <c r="FF123" s="231"/>
      <c r="FG123" s="231"/>
      <c r="FH123" s="231"/>
      <c r="FI123" s="231"/>
      <c r="FJ123" s="231"/>
      <c r="FK123" s="231"/>
      <c r="FL123" s="231"/>
      <c r="FM123" s="231"/>
      <c r="FN123" s="231"/>
      <c r="FO123" s="231"/>
      <c r="FP123" s="231"/>
      <c r="FQ123" s="231"/>
      <c r="FR123" s="231"/>
      <c r="FS123" s="231"/>
      <c r="FT123" s="231"/>
      <c r="FU123" s="231"/>
      <c r="FV123" s="231"/>
      <c r="FW123" s="231"/>
      <c r="FX123" s="231"/>
      <c r="FY123" s="231"/>
      <c r="FZ123" s="231"/>
      <c r="GA123" s="231"/>
      <c r="GB123" s="231"/>
      <c r="GC123" s="231"/>
      <c r="GD123" s="231"/>
      <c r="GE123" s="231"/>
      <c r="GF123" s="231"/>
      <c r="GG123" s="231"/>
      <c r="GH123" s="231"/>
      <c r="GI123" s="231"/>
      <c r="GJ123" s="231"/>
      <c r="GK123" s="231"/>
      <c r="GL123" s="231"/>
      <c r="GM123" s="231"/>
      <c r="GN123" s="231"/>
      <c r="GO123" s="231"/>
      <c r="GP123" s="231"/>
      <c r="GQ123" s="231"/>
      <c r="GR123" s="231"/>
      <c r="GS123" s="231"/>
      <c r="GT123" s="231"/>
      <c r="GU123" s="231"/>
      <c r="GV123" s="231"/>
      <c r="GW123" s="231"/>
      <c r="GX123" s="231"/>
      <c r="GY123" s="231"/>
      <c r="GZ123" s="231"/>
      <c r="HA123" s="231"/>
      <c r="HB123" s="231"/>
      <c r="HC123" s="231"/>
      <c r="HD123" s="231"/>
      <c r="HE123" s="231"/>
      <c r="HF123" s="231"/>
      <c r="HG123" s="231"/>
      <c r="HH123" s="231"/>
      <c r="HI123" s="231"/>
      <c r="HJ123" s="231"/>
      <c r="HK123" s="231"/>
      <c r="HL123" s="231"/>
      <c r="HM123" s="231"/>
      <c r="HN123" s="231"/>
      <c r="HO123" s="231"/>
      <c r="HP123" s="231"/>
      <c r="HQ123" s="231"/>
      <c r="HR123" s="231"/>
      <c r="HS123" s="231"/>
      <c r="HT123" s="231"/>
      <c r="HU123" s="231"/>
      <c r="HV123" s="231"/>
      <c r="HW123" s="231"/>
      <c r="HX123" s="231"/>
      <c r="HY123" s="231"/>
      <c r="HZ123" s="231"/>
      <c r="IA123" s="231"/>
      <c r="IB123" s="231"/>
      <c r="IC123" s="231"/>
      <c r="ID123" s="231"/>
      <c r="IE123" s="231"/>
      <c r="IF123" s="231"/>
      <c r="IG123" s="231"/>
      <c r="IH123" s="231"/>
      <c r="II123" s="231"/>
      <c r="IJ123" s="231"/>
      <c r="IK123" s="231"/>
      <c r="IL123" s="231"/>
      <c r="IM123" s="231"/>
      <c r="IN123" s="231"/>
      <c r="IO123" s="231"/>
      <c r="IP123" s="231"/>
      <c r="IQ123" s="231"/>
      <c r="IR123" s="231"/>
      <c r="IS123" s="231"/>
      <c r="IT123" s="231"/>
      <c r="IU123" s="231"/>
      <c r="IV123" s="231"/>
    </row>
    <row r="124" spans="1:256" s="214" customFormat="1" ht="12.75" customHeight="1">
      <c r="A124" s="967" t="s">
        <v>683</v>
      </c>
      <c r="B124" s="967"/>
      <c r="C124" s="967"/>
      <c r="D124" s="489"/>
      <c r="E124" s="489"/>
      <c r="F124" s="490"/>
      <c r="G124" s="996">
        <f>F70</f>
        <v>0</v>
      </c>
      <c r="H124" s="997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1"/>
      <c r="DS124" s="231"/>
      <c r="DT124" s="231"/>
      <c r="DU124" s="231"/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  <c r="EK124" s="231"/>
      <c r="EL124" s="231"/>
      <c r="EM124" s="231"/>
      <c r="EN124" s="231"/>
      <c r="EO124" s="231"/>
      <c r="EP124" s="231"/>
      <c r="EQ124" s="231"/>
      <c r="ER124" s="231"/>
      <c r="ES124" s="231"/>
      <c r="ET124" s="231"/>
      <c r="EU124" s="231"/>
      <c r="EV124" s="231"/>
      <c r="EW124" s="231"/>
      <c r="EX124" s="231"/>
      <c r="EY124" s="231"/>
      <c r="EZ124" s="231"/>
      <c r="FA124" s="231"/>
      <c r="FB124" s="231"/>
      <c r="FC124" s="231"/>
      <c r="FD124" s="231"/>
      <c r="FE124" s="231"/>
      <c r="FF124" s="231"/>
      <c r="FG124" s="231"/>
      <c r="FH124" s="231"/>
      <c r="FI124" s="231"/>
      <c r="FJ124" s="231"/>
      <c r="FK124" s="231"/>
      <c r="FL124" s="231"/>
      <c r="FM124" s="231"/>
      <c r="FN124" s="231"/>
      <c r="FO124" s="231"/>
      <c r="FP124" s="231"/>
      <c r="FQ124" s="231"/>
      <c r="FR124" s="231"/>
      <c r="FS124" s="231"/>
      <c r="FT124" s="231"/>
      <c r="FU124" s="231"/>
      <c r="FV124" s="231"/>
      <c r="FW124" s="231"/>
      <c r="FX124" s="231"/>
      <c r="FY124" s="231"/>
      <c r="FZ124" s="231"/>
      <c r="GA124" s="231"/>
      <c r="GB124" s="231"/>
      <c r="GC124" s="231"/>
      <c r="GD124" s="231"/>
      <c r="GE124" s="231"/>
      <c r="GF124" s="231"/>
      <c r="GG124" s="231"/>
      <c r="GH124" s="231"/>
      <c r="GI124" s="231"/>
      <c r="GJ124" s="231"/>
      <c r="GK124" s="231"/>
      <c r="GL124" s="231"/>
      <c r="GM124" s="231"/>
      <c r="GN124" s="231"/>
      <c r="GO124" s="231"/>
      <c r="GP124" s="231"/>
      <c r="GQ124" s="231"/>
      <c r="GR124" s="231"/>
      <c r="GS124" s="231"/>
      <c r="GT124" s="231"/>
      <c r="GU124" s="231"/>
      <c r="GV124" s="231"/>
      <c r="GW124" s="231"/>
      <c r="GX124" s="231"/>
      <c r="GY124" s="231"/>
      <c r="GZ124" s="231"/>
      <c r="HA124" s="231"/>
      <c r="HB124" s="231"/>
      <c r="HC124" s="231"/>
      <c r="HD124" s="231"/>
      <c r="HE124" s="231"/>
      <c r="HF124" s="231"/>
      <c r="HG124" s="231"/>
      <c r="HH124" s="231"/>
      <c r="HI124" s="231"/>
      <c r="HJ124" s="231"/>
      <c r="HK124" s="231"/>
      <c r="HL124" s="231"/>
      <c r="HM124" s="231"/>
      <c r="HN124" s="231"/>
      <c r="HO124" s="231"/>
      <c r="HP124" s="231"/>
      <c r="HQ124" s="231"/>
      <c r="HR124" s="231"/>
      <c r="HS124" s="231"/>
      <c r="HT124" s="231"/>
      <c r="HU124" s="231"/>
      <c r="HV124" s="231"/>
      <c r="HW124" s="231"/>
      <c r="HX124" s="231"/>
      <c r="HY124" s="231"/>
      <c r="HZ124" s="231"/>
      <c r="IA124" s="231"/>
      <c r="IB124" s="231"/>
      <c r="IC124" s="231"/>
      <c r="ID124" s="231"/>
      <c r="IE124" s="231"/>
      <c r="IF124" s="231"/>
      <c r="IG124" s="231"/>
      <c r="IH124" s="231"/>
      <c r="II124" s="231"/>
      <c r="IJ124" s="231"/>
      <c r="IK124" s="231"/>
      <c r="IL124" s="231"/>
      <c r="IM124" s="231"/>
      <c r="IN124" s="231"/>
      <c r="IO124" s="231"/>
      <c r="IP124" s="231"/>
      <c r="IQ124" s="231"/>
      <c r="IR124" s="231"/>
      <c r="IS124" s="231"/>
      <c r="IT124" s="231"/>
      <c r="IU124" s="231"/>
      <c r="IV124" s="231"/>
    </row>
    <row r="125" spans="1:256" s="214" customFormat="1" ht="12.75" customHeight="1">
      <c r="A125" s="967" t="s">
        <v>684</v>
      </c>
      <c r="B125" s="967"/>
      <c r="C125" s="967"/>
      <c r="D125" s="489"/>
      <c r="E125" s="489"/>
      <c r="F125" s="490"/>
      <c r="G125" s="736"/>
      <c r="H125" s="968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  <c r="EN125" s="231"/>
      <c r="EO125" s="231"/>
      <c r="EP125" s="231"/>
      <c r="EQ125" s="231"/>
      <c r="ER125" s="231"/>
      <c r="ES125" s="231"/>
      <c r="ET125" s="231"/>
      <c r="EU125" s="231"/>
      <c r="EV125" s="231"/>
      <c r="EW125" s="231"/>
      <c r="EX125" s="231"/>
      <c r="EY125" s="231"/>
      <c r="EZ125" s="231"/>
      <c r="FA125" s="231"/>
      <c r="FB125" s="231"/>
      <c r="FC125" s="231"/>
      <c r="FD125" s="231"/>
      <c r="FE125" s="231"/>
      <c r="FF125" s="231"/>
      <c r="FG125" s="231"/>
      <c r="FH125" s="231"/>
      <c r="FI125" s="231"/>
      <c r="FJ125" s="231"/>
      <c r="FK125" s="231"/>
      <c r="FL125" s="231"/>
      <c r="FM125" s="231"/>
      <c r="FN125" s="231"/>
      <c r="FO125" s="231"/>
      <c r="FP125" s="231"/>
      <c r="FQ125" s="231"/>
      <c r="FR125" s="231"/>
      <c r="FS125" s="231"/>
      <c r="FT125" s="231"/>
      <c r="FU125" s="231"/>
      <c r="FV125" s="231"/>
      <c r="FW125" s="231"/>
      <c r="FX125" s="231"/>
      <c r="FY125" s="231"/>
      <c r="FZ125" s="231"/>
      <c r="GA125" s="231"/>
      <c r="GB125" s="231"/>
      <c r="GC125" s="231"/>
      <c r="GD125" s="231"/>
      <c r="GE125" s="231"/>
      <c r="GF125" s="231"/>
      <c r="GG125" s="231"/>
      <c r="GH125" s="231"/>
      <c r="GI125" s="231"/>
      <c r="GJ125" s="231"/>
      <c r="GK125" s="231"/>
      <c r="GL125" s="231"/>
      <c r="GM125" s="231"/>
      <c r="GN125" s="231"/>
      <c r="GO125" s="231"/>
      <c r="GP125" s="231"/>
      <c r="GQ125" s="231"/>
      <c r="GR125" s="231"/>
      <c r="GS125" s="231"/>
      <c r="GT125" s="231"/>
      <c r="GU125" s="231"/>
      <c r="GV125" s="231"/>
      <c r="GW125" s="231"/>
      <c r="GX125" s="231"/>
      <c r="GY125" s="231"/>
      <c r="GZ125" s="231"/>
      <c r="HA125" s="231"/>
      <c r="HB125" s="231"/>
      <c r="HC125" s="231"/>
      <c r="HD125" s="231"/>
      <c r="HE125" s="231"/>
      <c r="HF125" s="231"/>
      <c r="HG125" s="231"/>
      <c r="HH125" s="231"/>
      <c r="HI125" s="231"/>
      <c r="HJ125" s="231"/>
      <c r="HK125" s="231"/>
      <c r="HL125" s="231"/>
      <c r="HM125" s="231"/>
      <c r="HN125" s="231"/>
      <c r="HO125" s="231"/>
      <c r="HP125" s="231"/>
      <c r="HQ125" s="231"/>
      <c r="HR125" s="231"/>
      <c r="HS125" s="231"/>
      <c r="HT125" s="231"/>
      <c r="HU125" s="231"/>
      <c r="HV125" s="231"/>
      <c r="HW125" s="231"/>
      <c r="HX125" s="231"/>
      <c r="HY125" s="231"/>
      <c r="HZ125" s="231"/>
      <c r="IA125" s="231"/>
      <c r="IB125" s="231"/>
      <c r="IC125" s="231"/>
      <c r="ID125" s="231"/>
      <c r="IE125" s="231"/>
      <c r="IF125" s="231"/>
      <c r="IG125" s="231"/>
      <c r="IH125" s="231"/>
      <c r="II125" s="231"/>
      <c r="IJ125" s="231"/>
      <c r="IK125" s="231"/>
      <c r="IL125" s="231"/>
      <c r="IM125" s="231"/>
      <c r="IN125" s="231"/>
      <c r="IO125" s="231"/>
      <c r="IP125" s="231"/>
      <c r="IQ125" s="231"/>
      <c r="IR125" s="231"/>
      <c r="IS125" s="231"/>
      <c r="IT125" s="231"/>
      <c r="IU125" s="231"/>
      <c r="IV125" s="231"/>
    </row>
    <row r="126" spans="1:256" s="214" customFormat="1" ht="12.75" customHeight="1">
      <c r="A126" s="967" t="s">
        <v>685</v>
      </c>
      <c r="B126" s="967"/>
      <c r="C126" s="967"/>
      <c r="D126" s="489"/>
      <c r="E126" s="489"/>
      <c r="F126" s="490"/>
      <c r="G126" s="736"/>
      <c r="H126" s="968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  <c r="EN126" s="231"/>
      <c r="EO126" s="231"/>
      <c r="EP126" s="231"/>
      <c r="EQ126" s="231"/>
      <c r="ER126" s="231"/>
      <c r="ES126" s="231"/>
      <c r="ET126" s="231"/>
      <c r="EU126" s="231"/>
      <c r="EV126" s="231"/>
      <c r="EW126" s="231"/>
      <c r="EX126" s="231"/>
      <c r="EY126" s="231"/>
      <c r="EZ126" s="231"/>
      <c r="FA126" s="231"/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  <c r="IL126" s="231"/>
      <c r="IM126" s="231"/>
      <c r="IN126" s="231"/>
      <c r="IO126" s="231"/>
      <c r="IP126" s="231"/>
      <c r="IQ126" s="231"/>
      <c r="IR126" s="231"/>
      <c r="IS126" s="231"/>
      <c r="IT126" s="231"/>
      <c r="IU126" s="231"/>
      <c r="IV126" s="231"/>
    </row>
    <row r="127" spans="1:256" s="214" customFormat="1" ht="17.25" customHeight="1">
      <c r="A127" s="967" t="s">
        <v>686</v>
      </c>
      <c r="B127" s="967"/>
      <c r="C127" s="967"/>
      <c r="D127" s="967"/>
      <c r="E127" s="489"/>
      <c r="F127" s="490"/>
      <c r="G127" s="736"/>
      <c r="H127" s="968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  <c r="EK127" s="231"/>
      <c r="EL127" s="231"/>
      <c r="EM127" s="231"/>
      <c r="EN127" s="231"/>
      <c r="EO127" s="231"/>
      <c r="EP127" s="231"/>
      <c r="EQ127" s="231"/>
      <c r="ER127" s="231"/>
      <c r="ES127" s="231"/>
      <c r="ET127" s="231"/>
      <c r="EU127" s="231"/>
      <c r="EV127" s="231"/>
      <c r="EW127" s="231"/>
      <c r="EX127" s="231"/>
      <c r="EY127" s="231"/>
      <c r="EZ127" s="231"/>
      <c r="FA127" s="231"/>
      <c r="FB127" s="231"/>
      <c r="FC127" s="231"/>
      <c r="FD127" s="231"/>
      <c r="FE127" s="231"/>
      <c r="FF127" s="231"/>
      <c r="FG127" s="231"/>
      <c r="FH127" s="231"/>
      <c r="FI127" s="231"/>
      <c r="FJ127" s="231"/>
      <c r="FK127" s="231"/>
      <c r="FL127" s="231"/>
      <c r="FM127" s="231"/>
      <c r="FN127" s="231"/>
      <c r="FO127" s="231"/>
      <c r="FP127" s="231"/>
      <c r="FQ127" s="231"/>
      <c r="FR127" s="231"/>
      <c r="FS127" s="231"/>
      <c r="FT127" s="231"/>
      <c r="FU127" s="231"/>
      <c r="FV127" s="231"/>
      <c r="FW127" s="231"/>
      <c r="FX127" s="231"/>
      <c r="FY127" s="231"/>
      <c r="FZ127" s="231"/>
      <c r="GA127" s="231"/>
      <c r="GB127" s="231"/>
      <c r="GC127" s="231"/>
      <c r="GD127" s="231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1"/>
      <c r="GO127" s="231"/>
      <c r="GP127" s="231"/>
      <c r="GQ127" s="231"/>
      <c r="GR127" s="231"/>
      <c r="GS127" s="231"/>
      <c r="GT127" s="231"/>
      <c r="GU127" s="231"/>
      <c r="GV127" s="231"/>
      <c r="GW127" s="231"/>
      <c r="GX127" s="231"/>
      <c r="GY127" s="231"/>
      <c r="GZ127" s="231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1"/>
      <c r="IH127" s="231"/>
      <c r="II127" s="231"/>
      <c r="IJ127" s="231"/>
      <c r="IK127" s="231"/>
      <c r="IL127" s="231"/>
      <c r="IM127" s="231"/>
      <c r="IN127" s="231"/>
      <c r="IO127" s="231"/>
      <c r="IP127" s="231"/>
      <c r="IQ127" s="231"/>
      <c r="IR127" s="231"/>
      <c r="IS127" s="231"/>
      <c r="IT127" s="231"/>
      <c r="IU127" s="231"/>
      <c r="IV127" s="231"/>
    </row>
    <row r="128" spans="1:256" s="214" customFormat="1" ht="12.75" customHeight="1">
      <c r="A128" s="993" t="s">
        <v>687</v>
      </c>
      <c r="B128" s="993"/>
      <c r="C128" s="993"/>
      <c r="D128" s="993"/>
      <c r="E128" s="993"/>
      <c r="F128" s="993"/>
      <c r="G128" s="736"/>
      <c r="H128" s="968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1"/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1"/>
      <c r="DK128" s="231"/>
      <c r="DL128" s="231"/>
      <c r="DM128" s="231"/>
      <c r="DN128" s="231"/>
      <c r="DO128" s="231"/>
      <c r="DP128" s="231"/>
      <c r="DQ128" s="231"/>
      <c r="DR128" s="231"/>
      <c r="DS128" s="231"/>
      <c r="DT128" s="231"/>
      <c r="DU128" s="231"/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  <c r="EH128" s="231"/>
      <c r="EI128" s="231"/>
      <c r="EJ128" s="231"/>
      <c r="EK128" s="231"/>
      <c r="EL128" s="231"/>
      <c r="EM128" s="231"/>
      <c r="EN128" s="231"/>
      <c r="EO128" s="231"/>
      <c r="EP128" s="231"/>
      <c r="EQ128" s="231"/>
      <c r="ER128" s="231"/>
      <c r="ES128" s="231"/>
      <c r="ET128" s="231"/>
      <c r="EU128" s="231"/>
      <c r="EV128" s="231"/>
      <c r="EW128" s="231"/>
      <c r="EX128" s="231"/>
      <c r="EY128" s="231"/>
      <c r="EZ128" s="231"/>
      <c r="FA128" s="231"/>
      <c r="FB128" s="231"/>
      <c r="FC128" s="231"/>
      <c r="FD128" s="231"/>
      <c r="FE128" s="231"/>
      <c r="FF128" s="231"/>
      <c r="FG128" s="231"/>
      <c r="FH128" s="231"/>
      <c r="FI128" s="231"/>
      <c r="FJ128" s="231"/>
      <c r="FK128" s="231"/>
      <c r="FL128" s="231"/>
      <c r="FM128" s="231"/>
      <c r="FN128" s="231"/>
      <c r="FO128" s="231"/>
      <c r="FP128" s="231"/>
      <c r="FQ128" s="231"/>
      <c r="FR128" s="231"/>
      <c r="FS128" s="231"/>
      <c r="FT128" s="231"/>
      <c r="FU128" s="231"/>
      <c r="FV128" s="231"/>
      <c r="FW128" s="231"/>
      <c r="FX128" s="231"/>
      <c r="FY128" s="231"/>
      <c r="FZ128" s="231"/>
      <c r="GA128" s="231"/>
      <c r="GB128" s="231"/>
      <c r="GC128" s="231"/>
      <c r="GD128" s="231"/>
      <c r="GE128" s="231"/>
      <c r="GF128" s="231"/>
      <c r="GG128" s="231"/>
      <c r="GH128" s="231"/>
      <c r="GI128" s="231"/>
      <c r="GJ128" s="231"/>
      <c r="GK128" s="231"/>
      <c r="GL128" s="231"/>
      <c r="GM128" s="231"/>
      <c r="GN128" s="231"/>
      <c r="GO128" s="231"/>
      <c r="GP128" s="231"/>
      <c r="GQ128" s="231"/>
      <c r="GR128" s="231"/>
      <c r="GS128" s="231"/>
      <c r="GT128" s="231"/>
      <c r="GU128" s="231"/>
      <c r="GV128" s="231"/>
      <c r="GW128" s="231"/>
      <c r="GX128" s="231"/>
      <c r="GY128" s="231"/>
      <c r="GZ128" s="231"/>
      <c r="HA128" s="231"/>
      <c r="HB128" s="231"/>
      <c r="HC128" s="231"/>
      <c r="HD128" s="231"/>
      <c r="HE128" s="231"/>
      <c r="HF128" s="231"/>
      <c r="HG128" s="231"/>
      <c r="HH128" s="231"/>
      <c r="HI128" s="231"/>
      <c r="HJ128" s="231"/>
      <c r="HK128" s="231"/>
      <c r="HL128" s="231"/>
      <c r="HM128" s="231"/>
      <c r="HN128" s="231"/>
      <c r="HO128" s="231"/>
      <c r="HP128" s="231"/>
      <c r="HQ128" s="231"/>
      <c r="HR128" s="231"/>
      <c r="HS128" s="231"/>
      <c r="HT128" s="231"/>
      <c r="HU128" s="231"/>
      <c r="HV128" s="231"/>
      <c r="HW128" s="231"/>
      <c r="HX128" s="231"/>
      <c r="HY128" s="231"/>
      <c r="HZ128" s="231"/>
      <c r="IA128" s="231"/>
      <c r="IB128" s="231"/>
      <c r="IC128" s="231"/>
      <c r="ID128" s="231"/>
      <c r="IE128" s="231"/>
      <c r="IF128" s="231"/>
      <c r="IG128" s="231"/>
      <c r="IH128" s="231"/>
      <c r="II128" s="231"/>
      <c r="IJ128" s="231"/>
      <c r="IK128" s="231"/>
      <c r="IL128" s="231"/>
      <c r="IM128" s="231"/>
      <c r="IN128" s="231"/>
      <c r="IO128" s="231"/>
      <c r="IP128" s="231"/>
      <c r="IQ128" s="231"/>
      <c r="IR128" s="231"/>
      <c r="IS128" s="231"/>
      <c r="IT128" s="231"/>
      <c r="IU128" s="231"/>
      <c r="IV128" s="231"/>
    </row>
    <row r="129" spans="1:12" s="213" customFormat="1" ht="15.75" customHeight="1">
      <c r="A129" s="989" t="s">
        <v>688</v>
      </c>
      <c r="B129" s="989"/>
      <c r="C129" s="989"/>
      <c r="D129" s="989"/>
      <c r="E129" s="989"/>
      <c r="F129" s="990"/>
      <c r="G129" s="781">
        <f>SUM(G122:H128)</f>
        <v>3720896.7439999999</v>
      </c>
      <c r="H129" s="969"/>
      <c r="I129" s="318"/>
      <c r="J129" s="318"/>
      <c r="K129" s="318"/>
      <c r="L129" s="318"/>
    </row>
    <row r="130" spans="1:12" s="213" customFormat="1" ht="15.75" customHeight="1">
      <c r="A130" s="228" t="s">
        <v>689</v>
      </c>
      <c r="B130" s="477"/>
      <c r="C130" s="477"/>
      <c r="D130" s="477"/>
      <c r="E130" s="477"/>
      <c r="F130" s="478"/>
      <c r="G130" s="781">
        <f>F104+F111-G129</f>
        <v>-2062900.1539999999</v>
      </c>
      <c r="H130" s="969"/>
      <c r="I130" s="318"/>
      <c r="J130" s="318"/>
      <c r="K130" s="318"/>
      <c r="L130" s="318"/>
    </row>
    <row r="131" spans="1:12" s="216" customFormat="1" ht="16.899999999999999" customHeight="1">
      <c r="A131" s="970" t="s">
        <v>690</v>
      </c>
      <c r="B131" s="970"/>
      <c r="C131" s="970"/>
      <c r="D131" s="970"/>
      <c r="E131" s="970"/>
      <c r="F131" s="971"/>
      <c r="G131" s="972">
        <f>IF(IV14=1,"Erro planilha INFORMAÇÕES INICIAIS!",IF(IV118=0,"VERIFIQUE ERRO ACIMA!",IF(F38="",0,IF(F38=0,0,(G130/F38)))))</f>
        <v>-0.57599271586079304</v>
      </c>
      <c r="H131" s="973"/>
      <c r="I131" s="236"/>
      <c r="J131" s="236"/>
      <c r="K131" s="236"/>
      <c r="L131" s="237"/>
    </row>
    <row r="132" spans="1:12" s="213" customFormat="1" ht="12.75" customHeight="1">
      <c r="A132" s="914" t="s">
        <v>691</v>
      </c>
      <c r="B132" s="914"/>
      <c r="C132" s="914"/>
      <c r="D132" s="914"/>
      <c r="E132" s="914"/>
      <c r="F132" s="914"/>
      <c r="G132" s="914"/>
      <c r="H132" s="914"/>
      <c r="I132" s="318"/>
      <c r="J132" s="318"/>
      <c r="K132" s="318"/>
      <c r="L132" s="318"/>
    </row>
    <row r="133" spans="1:12" s="213" customFormat="1" ht="44.85" customHeight="1">
      <c r="A133" s="918" t="s">
        <v>692</v>
      </c>
      <c r="B133" s="1001" t="s">
        <v>129</v>
      </c>
      <c r="C133" s="1001" t="s">
        <v>130</v>
      </c>
      <c r="D133" s="1026" t="s">
        <v>131</v>
      </c>
      <c r="E133" s="1027"/>
      <c r="F133" s="1026" t="s">
        <v>132</v>
      </c>
      <c r="G133" s="1028"/>
      <c r="H133" s="983" t="s">
        <v>636</v>
      </c>
      <c r="I133" s="231"/>
      <c r="J133" s="232"/>
      <c r="K133" s="233"/>
      <c r="L133" s="318"/>
    </row>
    <row r="134" spans="1:12" s="213" customFormat="1" ht="12.75" customHeight="1">
      <c r="A134" s="992"/>
      <c r="B134" s="1002"/>
      <c r="C134" s="1002"/>
      <c r="D134" s="458" t="s">
        <v>50</v>
      </c>
      <c r="E134" s="455" t="s">
        <v>49</v>
      </c>
      <c r="F134" s="458" t="s">
        <v>50</v>
      </c>
      <c r="G134" s="455" t="s">
        <v>49</v>
      </c>
      <c r="H134" s="984"/>
      <c r="I134" s="233"/>
      <c r="J134" s="233"/>
      <c r="K134" s="318"/>
      <c r="L134" s="318"/>
    </row>
    <row r="135" spans="1:12" s="213" customFormat="1" ht="12.75" customHeight="1">
      <c r="A135" s="921"/>
      <c r="B135" s="1003"/>
      <c r="C135" s="481" t="s">
        <v>136</v>
      </c>
      <c r="D135" s="481" t="s">
        <v>137</v>
      </c>
      <c r="E135" s="456" t="s">
        <v>637</v>
      </c>
      <c r="F135" s="481" t="s">
        <v>638</v>
      </c>
      <c r="G135" s="456" t="s">
        <v>639</v>
      </c>
      <c r="H135" s="627" t="s">
        <v>640</v>
      </c>
      <c r="I135" s="233"/>
      <c r="J135" s="233"/>
      <c r="K135" s="233"/>
      <c r="L135" s="318"/>
    </row>
    <row r="136" spans="1:12" s="213" customFormat="1" ht="25.5" customHeight="1">
      <c r="A136" s="643" t="s">
        <v>693</v>
      </c>
      <c r="B136" s="491"/>
      <c r="C136" s="492"/>
      <c r="D136" s="491"/>
      <c r="E136" s="407">
        <f t="shared" ref="E136:E141" si="8">IF($C136="",0,IF($C136=0,0,D136/$C136))</f>
        <v>0</v>
      </c>
      <c r="F136" s="493"/>
      <c r="G136" s="407">
        <f t="shared" ref="G136:G141" si="9">IF($C136="",0,IF($C136=0,0,F136/$C136))</f>
        <v>0</v>
      </c>
      <c r="H136" s="494"/>
      <c r="I136" s="318"/>
      <c r="J136" s="318"/>
      <c r="K136" s="318"/>
      <c r="L136" s="318"/>
    </row>
    <row r="137" spans="1:12" s="213" customFormat="1" ht="14.25" customHeight="1">
      <c r="A137" s="643" t="s">
        <v>694</v>
      </c>
      <c r="B137" s="415"/>
      <c r="C137" s="416"/>
      <c r="D137" s="416"/>
      <c r="E137" s="406">
        <f t="shared" si="8"/>
        <v>0</v>
      </c>
      <c r="F137" s="463"/>
      <c r="G137" s="406">
        <f t="shared" si="9"/>
        <v>0</v>
      </c>
      <c r="H137" s="452"/>
      <c r="I137" s="318"/>
      <c r="J137" s="318"/>
      <c r="K137" s="318"/>
      <c r="L137" s="318"/>
    </row>
    <row r="138" spans="1:12" s="213" customFormat="1" ht="12.75" customHeight="1">
      <c r="A138" s="642" t="s">
        <v>695</v>
      </c>
      <c r="B138" s="452"/>
      <c r="C138" s="452"/>
      <c r="D138" s="452"/>
      <c r="E138" s="406">
        <f t="shared" si="8"/>
        <v>0</v>
      </c>
      <c r="F138" s="463"/>
      <c r="G138" s="406">
        <f t="shared" si="9"/>
        <v>0</v>
      </c>
      <c r="H138" s="452"/>
      <c r="I138" s="318"/>
      <c r="J138" s="318"/>
      <c r="K138" s="318"/>
      <c r="L138" s="318"/>
    </row>
    <row r="139" spans="1:12" s="213" customFormat="1" ht="12.75" customHeight="1">
      <c r="A139" s="234" t="s">
        <v>696</v>
      </c>
      <c r="B139" s="415"/>
      <c r="C139" s="416"/>
      <c r="D139" s="416"/>
      <c r="E139" s="406">
        <f t="shared" si="8"/>
        <v>0</v>
      </c>
      <c r="F139" s="463"/>
      <c r="G139" s="406">
        <f t="shared" si="9"/>
        <v>0</v>
      </c>
      <c r="H139" s="495"/>
      <c r="I139" s="318"/>
      <c r="J139" s="318"/>
      <c r="K139" s="318"/>
      <c r="L139" s="318"/>
    </row>
    <row r="140" spans="1:12" s="213" customFormat="1" ht="25.9" customHeight="1">
      <c r="A140" s="234" t="s">
        <v>697</v>
      </c>
      <c r="B140" s="496">
        <f>SUM(B136:B139)</f>
        <v>0</v>
      </c>
      <c r="C140" s="496">
        <f>SUM(C136:C139)</f>
        <v>0</v>
      </c>
      <c r="D140" s="496">
        <f>SUM(D136:D139)</f>
        <v>0</v>
      </c>
      <c r="E140" s="507">
        <f t="shared" si="8"/>
        <v>0</v>
      </c>
      <c r="F140" s="496">
        <f>SUM(F136:F139)</f>
        <v>0</v>
      </c>
      <c r="G140" s="507">
        <f t="shared" si="9"/>
        <v>0</v>
      </c>
      <c r="H140" s="497">
        <f>SUM(H136:H139)</f>
        <v>0</v>
      </c>
      <c r="I140" s="318"/>
      <c r="J140" s="318"/>
      <c r="K140" s="318"/>
      <c r="L140" s="318"/>
    </row>
    <row r="141" spans="1:12" s="213" customFormat="1" ht="12.75" customHeight="1">
      <c r="A141" s="234" t="s">
        <v>698</v>
      </c>
      <c r="B141" s="498">
        <f>B118+B140</f>
        <v>29869912.02</v>
      </c>
      <c r="C141" s="498">
        <f>C118+C140</f>
        <v>29027912.02</v>
      </c>
      <c r="D141" s="498">
        <f>D118+D140</f>
        <v>1657996.59</v>
      </c>
      <c r="E141" s="406">
        <f t="shared" si="8"/>
        <v>5.7117321730121469E-2</v>
      </c>
      <c r="F141" s="498">
        <f>F118+F140</f>
        <v>1657996.59</v>
      </c>
      <c r="G141" s="406">
        <f t="shared" si="9"/>
        <v>5.7117321730121469E-2</v>
      </c>
      <c r="H141" s="457">
        <f>H118+H140</f>
        <v>0</v>
      </c>
      <c r="I141" s="318"/>
      <c r="J141" s="318"/>
      <c r="K141" s="318"/>
      <c r="L141" s="318"/>
    </row>
    <row r="142" spans="1:12" s="213" customFormat="1" ht="12.75" customHeight="1">
      <c r="A142" s="917" t="s">
        <v>699</v>
      </c>
      <c r="B142" s="918"/>
      <c r="C142" s="975" t="s">
        <v>700</v>
      </c>
      <c r="D142" s="1033"/>
      <c r="E142" s="1034"/>
      <c r="F142" s="1042" t="s">
        <v>701</v>
      </c>
      <c r="G142" s="1043"/>
      <c r="H142" s="1043"/>
      <c r="I142" s="318"/>
      <c r="J142" s="318"/>
      <c r="K142" s="318"/>
      <c r="L142" s="318"/>
    </row>
    <row r="143" spans="1:12" s="213" customFormat="1" ht="12.75" customHeight="1">
      <c r="A143" s="991"/>
      <c r="B143" s="992"/>
      <c r="C143" s="1035"/>
      <c r="D143" s="1036"/>
      <c r="E143" s="1037"/>
      <c r="F143" s="1044"/>
      <c r="G143" s="1045"/>
      <c r="H143" s="1045"/>
      <c r="I143" s="318"/>
      <c r="J143" s="318"/>
      <c r="K143" s="318"/>
      <c r="L143" s="318"/>
    </row>
    <row r="144" spans="1:12" s="213" customFormat="1" ht="12.75" customHeight="1">
      <c r="A144" s="920"/>
      <c r="B144" s="921"/>
      <c r="C144" s="977"/>
      <c r="D144" s="1038"/>
      <c r="E144" s="1039"/>
      <c r="F144" s="1046"/>
      <c r="G144" s="1047"/>
      <c r="H144" s="1047"/>
      <c r="I144" s="318"/>
      <c r="J144" s="318"/>
      <c r="K144" s="318"/>
      <c r="L144" s="318"/>
    </row>
    <row r="145" spans="1:9" s="213" customFormat="1" ht="12.75" customHeight="1">
      <c r="A145" s="1029" t="s">
        <v>702</v>
      </c>
      <c r="B145" s="1030"/>
      <c r="C145" s="955">
        <f>SUM(C146:E147)</f>
        <v>0</v>
      </c>
      <c r="D145" s="956"/>
      <c r="E145" s="957"/>
      <c r="F145" s="955">
        <f>SUM(F146:H147)</f>
        <v>0</v>
      </c>
      <c r="G145" s="956"/>
      <c r="H145" s="956"/>
      <c r="I145" s="318"/>
    </row>
    <row r="146" spans="1:9" s="213" customFormat="1" ht="12.75" customHeight="1">
      <c r="A146" s="1031" t="s">
        <v>703</v>
      </c>
      <c r="B146" s="1032"/>
      <c r="C146" s="703"/>
      <c r="D146" s="946"/>
      <c r="E146" s="704"/>
      <c r="F146" s="703"/>
      <c r="G146" s="946"/>
      <c r="H146" s="946"/>
      <c r="I146" s="318"/>
    </row>
    <row r="147" spans="1:9" s="213" customFormat="1" ht="12.75" customHeight="1">
      <c r="A147" s="980" t="s">
        <v>704</v>
      </c>
      <c r="B147" s="981"/>
      <c r="C147" s="717"/>
      <c r="D147" s="982"/>
      <c r="E147" s="718"/>
      <c r="F147" s="717"/>
      <c r="G147" s="982"/>
      <c r="H147" s="982"/>
      <c r="I147" s="318"/>
    </row>
    <row r="148" spans="1:9" s="213" customFormat="1" ht="12.75" customHeight="1">
      <c r="A148" s="978" t="s">
        <v>705</v>
      </c>
      <c r="B148" s="978"/>
      <c r="C148" s="974" t="s">
        <v>618</v>
      </c>
      <c r="D148" s="974"/>
      <c r="E148" s="974"/>
      <c r="F148" s="974" t="s">
        <v>706</v>
      </c>
      <c r="G148" s="974"/>
      <c r="H148" s="975"/>
      <c r="I148" s="318"/>
    </row>
    <row r="149" spans="1:9" s="213" customFormat="1" ht="25.5" customHeight="1">
      <c r="A149" s="979"/>
      <c r="B149" s="979"/>
      <c r="C149" s="976"/>
      <c r="D149" s="976"/>
      <c r="E149" s="976"/>
      <c r="F149" s="976"/>
      <c r="G149" s="976"/>
      <c r="H149" s="977"/>
      <c r="I149" s="318"/>
    </row>
    <row r="150" spans="1:9" s="213" customFormat="1" ht="15" customHeight="1">
      <c r="A150" s="1023" t="s">
        <v>707</v>
      </c>
      <c r="B150" s="1023"/>
      <c r="C150" s="1024"/>
      <c r="D150" s="1024"/>
      <c r="E150" s="1024"/>
      <c r="F150" s="1024"/>
      <c r="G150" s="1024"/>
      <c r="H150" s="1025"/>
      <c r="I150" s="318"/>
    </row>
    <row r="151" spans="1:9" s="213" customFormat="1" ht="12.75" customHeight="1">
      <c r="A151" s="1021" t="s">
        <v>708</v>
      </c>
      <c r="B151" s="1021"/>
      <c r="C151" s="1011"/>
      <c r="D151" s="1011"/>
      <c r="E151" s="1011"/>
      <c r="F151" s="1011"/>
      <c r="G151" s="1011"/>
      <c r="H151" s="1012"/>
      <c r="I151" s="318"/>
    </row>
    <row r="152" spans="1:9" s="213" customFormat="1" ht="12.75" customHeight="1">
      <c r="A152" s="1021" t="s">
        <v>709</v>
      </c>
      <c r="B152" s="1021"/>
      <c r="C152" s="1018">
        <f>+C153+C154</f>
        <v>0</v>
      </c>
      <c r="D152" s="1019"/>
      <c r="E152" s="1019"/>
      <c r="F152" s="1018">
        <f>+F153+F154</f>
        <v>0</v>
      </c>
      <c r="G152" s="1019"/>
      <c r="H152" s="1020"/>
      <c r="I152" s="638"/>
    </row>
    <row r="153" spans="1:9" s="213" customFormat="1" ht="12.75" customHeight="1">
      <c r="A153" s="1021" t="s">
        <v>710</v>
      </c>
      <c r="B153" s="1021"/>
      <c r="C153" s="1022"/>
      <c r="D153" s="1022"/>
      <c r="E153" s="1022"/>
      <c r="F153" s="1022"/>
      <c r="G153" s="1022"/>
      <c r="H153" s="703"/>
      <c r="I153" s="318"/>
    </row>
    <row r="154" spans="1:9" s="213" customFormat="1" ht="12.75" customHeight="1">
      <c r="A154" s="1021" t="s">
        <v>711</v>
      </c>
      <c r="B154" s="1021"/>
      <c r="C154" s="1011"/>
      <c r="D154" s="1011"/>
      <c r="E154" s="1011"/>
      <c r="F154" s="1011"/>
      <c r="G154" s="1011"/>
      <c r="H154" s="1012"/>
      <c r="I154" s="318"/>
    </row>
    <row r="155" spans="1:9" s="213" customFormat="1" ht="12.75" customHeight="1">
      <c r="A155" s="1008" t="s">
        <v>712</v>
      </c>
      <c r="B155" s="1009"/>
      <c r="C155" s="1010"/>
      <c r="D155" s="1011"/>
      <c r="E155" s="1011"/>
      <c r="F155" s="1011"/>
      <c r="G155" s="1011"/>
      <c r="H155" s="1012"/>
      <c r="I155" s="638"/>
    </row>
    <row r="156" spans="1:9" s="213" customFormat="1" ht="12.75" customHeight="1">
      <c r="A156" s="1008" t="s">
        <v>713</v>
      </c>
      <c r="B156" s="1009"/>
      <c r="C156" s="1018">
        <f>+C150+C151-ABS(C152)+C155</f>
        <v>0</v>
      </c>
      <c r="D156" s="1019"/>
      <c r="E156" s="1019"/>
      <c r="F156" s="1018">
        <f>+F150+F151-ABS(F152)+F155</f>
        <v>0</v>
      </c>
      <c r="G156" s="1019"/>
      <c r="H156" s="1020"/>
      <c r="I156" s="638"/>
    </row>
    <row r="157" spans="1:9" s="213" customFormat="1" ht="12.75" customHeight="1">
      <c r="A157" s="1008" t="s">
        <v>714</v>
      </c>
      <c r="B157" s="1009"/>
      <c r="C157" s="1018">
        <f>+C158+C159</f>
        <v>0</v>
      </c>
      <c r="D157" s="1019"/>
      <c r="E157" s="1019"/>
      <c r="F157" s="1018">
        <f>+F158+F159</f>
        <v>0</v>
      </c>
      <c r="G157" s="1019"/>
      <c r="H157" s="1020"/>
      <c r="I157" s="638"/>
    </row>
    <row r="158" spans="1:9" s="213" customFormat="1" ht="12.75" customHeight="1">
      <c r="A158" s="1008" t="s">
        <v>715</v>
      </c>
      <c r="B158" s="1009"/>
      <c r="C158" s="1010"/>
      <c r="D158" s="1011"/>
      <c r="E158" s="1011"/>
      <c r="F158" s="1011"/>
      <c r="G158" s="1011"/>
      <c r="H158" s="1012"/>
      <c r="I158" s="638"/>
    </row>
    <row r="159" spans="1:9" s="213" customFormat="1" ht="12.75" customHeight="1">
      <c r="A159" s="1008" t="s">
        <v>716</v>
      </c>
      <c r="B159" s="1009"/>
      <c r="C159" s="1010"/>
      <c r="D159" s="1011"/>
      <c r="E159" s="1011"/>
      <c r="F159" s="1011"/>
      <c r="G159" s="1011"/>
      <c r="H159" s="1012"/>
      <c r="I159" s="638"/>
    </row>
    <row r="160" spans="1:9" s="213" customFormat="1" ht="12.75" customHeight="1">
      <c r="A160" s="1013" t="s">
        <v>717</v>
      </c>
      <c r="B160" s="1014"/>
      <c r="C160" s="1015">
        <f>+C156+C157</f>
        <v>0</v>
      </c>
      <c r="D160" s="1016"/>
      <c r="E160" s="1016"/>
      <c r="F160" s="1015">
        <f>+F156+F157</f>
        <v>0</v>
      </c>
      <c r="G160" s="1016"/>
      <c r="H160" s="1017"/>
      <c r="I160" s="638"/>
    </row>
    <row r="161" spans="1:8" s="213" customFormat="1" ht="12.75" customHeight="1">
      <c r="A161" s="1004" t="s">
        <v>569</v>
      </c>
      <c r="B161" s="1004"/>
      <c r="C161" s="1005"/>
      <c r="D161" s="1005"/>
      <c r="E161" s="1005"/>
      <c r="F161" s="1005"/>
      <c r="G161" s="1005"/>
      <c r="H161" s="1005"/>
    </row>
    <row r="162" spans="1:8" s="213" customFormat="1" ht="12.75" customHeight="1">
      <c r="A162" s="1006" t="s">
        <v>718</v>
      </c>
      <c r="B162" s="1006"/>
      <c r="C162" s="1006"/>
      <c r="D162" s="1006"/>
      <c r="E162" s="1006"/>
      <c r="F162" s="1006"/>
      <c r="G162" s="1006"/>
      <c r="H162" s="1006"/>
    </row>
    <row r="163" spans="1:8" s="213" customFormat="1" ht="24.95" customHeight="1">
      <c r="A163" s="1007" t="s">
        <v>719</v>
      </c>
      <c r="B163" s="1007"/>
      <c r="C163" s="1007"/>
      <c r="D163" s="1007"/>
      <c r="E163" s="1007"/>
      <c r="F163" s="1007"/>
      <c r="G163" s="1007"/>
      <c r="H163" s="1007"/>
    </row>
    <row r="164" spans="1:8" s="213" customFormat="1" ht="12.75" customHeight="1">
      <c r="A164" s="1006" t="s">
        <v>720</v>
      </c>
      <c r="B164" s="1006"/>
      <c r="C164" s="1006"/>
      <c r="D164" s="1006"/>
      <c r="E164" s="1006"/>
      <c r="F164" s="1006"/>
      <c r="G164" s="1006"/>
      <c r="H164" s="1006"/>
    </row>
    <row r="165" spans="1:8" s="213" customFormat="1" ht="12.75" customHeight="1">
      <c r="A165" s="1007" t="s">
        <v>721</v>
      </c>
      <c r="B165" s="1007"/>
      <c r="C165" s="1007"/>
      <c r="D165" s="1007"/>
      <c r="E165" s="1007"/>
      <c r="F165" s="1007"/>
      <c r="G165" s="1007"/>
      <c r="H165" s="1007"/>
    </row>
    <row r="166" spans="1:8" s="213" customFormat="1" ht="12.75" customHeight="1">
      <c r="A166" s="1006" t="s">
        <v>722</v>
      </c>
      <c r="B166" s="1006"/>
      <c r="C166" s="1006"/>
      <c r="D166" s="1006"/>
      <c r="E166" s="1006"/>
      <c r="F166" s="1006"/>
      <c r="G166" s="1006"/>
      <c r="H166" s="1006"/>
    </row>
    <row r="167" spans="1:8" ht="15.6" customHeight="1">
      <c r="A167" s="967" t="s">
        <v>723</v>
      </c>
      <c r="B167" s="967"/>
      <c r="C167" s="967"/>
      <c r="D167" s="967"/>
      <c r="E167" s="967"/>
      <c r="F167" s="967"/>
      <c r="G167" s="967"/>
      <c r="H167" s="967"/>
    </row>
    <row r="168" spans="1:8" ht="16.5" customHeight="1">
      <c r="A168" s="967" t="s">
        <v>724</v>
      </c>
      <c r="B168" s="967"/>
      <c r="C168" s="967"/>
      <c r="D168" s="967"/>
      <c r="E168" s="967"/>
      <c r="F168" s="967"/>
      <c r="G168" s="967"/>
      <c r="H168" s="967"/>
    </row>
  </sheetData>
  <sheetProtection password="C236" formatCells="0" formatColumns="0" formatRows="0" insertColumns="0" insertRows="0" insertHyperlinks="0" deleteColumns="0" deleteRows="0" sort="0" autoFilter="0" pivotTables="0"/>
  <mergeCells count="307">
    <mergeCell ref="A1:F1"/>
    <mergeCell ref="A3:F3"/>
    <mergeCell ref="A4:F4"/>
    <mergeCell ref="A5:F5"/>
    <mergeCell ref="A6:F6"/>
    <mergeCell ref="A7:H7"/>
    <mergeCell ref="A8:H8"/>
    <mergeCell ref="A10:H10"/>
    <mergeCell ref="F11:H11"/>
    <mergeCell ref="B11:C13"/>
    <mergeCell ref="D11:E12"/>
    <mergeCell ref="B14:C14"/>
    <mergeCell ref="D14:E14"/>
    <mergeCell ref="F14:G14"/>
    <mergeCell ref="B15:C15"/>
    <mergeCell ref="D15:E15"/>
    <mergeCell ref="F15:G15"/>
    <mergeCell ref="IP6:IV6"/>
    <mergeCell ref="II6:IN12"/>
    <mergeCell ref="D13:E13"/>
    <mergeCell ref="F13:G13"/>
    <mergeCell ref="F12:G1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D41:E41"/>
    <mergeCell ref="F41:G41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F39:H39"/>
    <mergeCell ref="F40:G40"/>
    <mergeCell ref="D39:E40"/>
    <mergeCell ref="B39:C41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60:C60"/>
    <mergeCell ref="D60:E60"/>
    <mergeCell ref="F60:G60"/>
    <mergeCell ref="B61:C61"/>
    <mergeCell ref="D61:E61"/>
    <mergeCell ref="F61:G61"/>
    <mergeCell ref="D59:E59"/>
    <mergeCell ref="F59:G59"/>
    <mergeCell ref="B54:C54"/>
    <mergeCell ref="D54:E54"/>
    <mergeCell ref="F54:G54"/>
    <mergeCell ref="B55:C55"/>
    <mergeCell ref="D55:E55"/>
    <mergeCell ref="F55:G55"/>
    <mergeCell ref="A56:H56"/>
    <mergeCell ref="D57:E57"/>
    <mergeCell ref="F57:H57"/>
    <mergeCell ref="D58:E58"/>
    <mergeCell ref="F58:G58"/>
    <mergeCell ref="B57:C59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A72:E72"/>
    <mergeCell ref="F72:G72"/>
    <mergeCell ref="A73:E73"/>
    <mergeCell ref="F73:G73"/>
    <mergeCell ref="D74:E74"/>
    <mergeCell ref="F74:G74"/>
    <mergeCell ref="B70:C70"/>
    <mergeCell ref="D70:E70"/>
    <mergeCell ref="F70:G70"/>
    <mergeCell ref="B71:C71"/>
    <mergeCell ref="D71:E71"/>
    <mergeCell ref="F71:G71"/>
    <mergeCell ref="H72:H73"/>
    <mergeCell ref="A132:H132"/>
    <mergeCell ref="F142:H144"/>
    <mergeCell ref="D101:E101"/>
    <mergeCell ref="F101:G101"/>
    <mergeCell ref="G93:H93"/>
    <mergeCell ref="G94:H94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92:F92"/>
    <mergeCell ref="G92:H92"/>
    <mergeCell ref="A84:F84"/>
    <mergeCell ref="G84:H84"/>
    <mergeCell ref="A85:C85"/>
    <mergeCell ref="G85:H85"/>
    <mergeCell ref="G86:H86"/>
    <mergeCell ref="G87:H87"/>
    <mergeCell ref="A150:B150"/>
    <mergeCell ref="C150:E150"/>
    <mergeCell ref="F150:H150"/>
    <mergeCell ref="D133:E133"/>
    <mergeCell ref="F133:G133"/>
    <mergeCell ref="A145:B145"/>
    <mergeCell ref="C145:E145"/>
    <mergeCell ref="F145:H145"/>
    <mergeCell ref="A146:B146"/>
    <mergeCell ref="C146:E146"/>
    <mergeCell ref="F146:H146"/>
    <mergeCell ref="C133:C134"/>
    <mergeCell ref="C142:E144"/>
    <mergeCell ref="A142:B144"/>
    <mergeCell ref="C148:E149"/>
    <mergeCell ref="A153:B153"/>
    <mergeCell ref="C153:E153"/>
    <mergeCell ref="F153:H153"/>
    <mergeCell ref="A154:B154"/>
    <mergeCell ref="C154:E154"/>
    <mergeCell ref="F154:H154"/>
    <mergeCell ref="A151:B151"/>
    <mergeCell ref="C151:E151"/>
    <mergeCell ref="F151:H151"/>
    <mergeCell ref="A152:B152"/>
    <mergeCell ref="C152:E152"/>
    <mergeCell ref="F152:H152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67:H167"/>
    <mergeCell ref="A168:H168"/>
    <mergeCell ref="A74:A76"/>
    <mergeCell ref="A101:A103"/>
    <mergeCell ref="A133:A135"/>
    <mergeCell ref="B74:B76"/>
    <mergeCell ref="B101:B103"/>
    <mergeCell ref="B133:B135"/>
    <mergeCell ref="C74:C75"/>
    <mergeCell ref="C101:C102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H74:H75"/>
    <mergeCell ref="H101:H102"/>
    <mergeCell ref="H133:H134"/>
    <mergeCell ref="G119:H121"/>
    <mergeCell ref="A129:F129"/>
    <mergeCell ref="A119:F121"/>
    <mergeCell ref="A126:C126"/>
    <mergeCell ref="G126:H126"/>
    <mergeCell ref="A127:D127"/>
    <mergeCell ref="G127:H127"/>
    <mergeCell ref="A128:F128"/>
    <mergeCell ref="G128:H128"/>
    <mergeCell ref="G122:H122"/>
    <mergeCell ref="G123:H123"/>
    <mergeCell ref="A124:C124"/>
    <mergeCell ref="G124:H124"/>
    <mergeCell ref="A100:H100"/>
    <mergeCell ref="A88:D88"/>
    <mergeCell ref="G88:H88"/>
    <mergeCell ref="G89:H89"/>
    <mergeCell ref="G90:H90"/>
    <mergeCell ref="G91:H91"/>
    <mergeCell ref="A125:C125"/>
    <mergeCell ref="G125:H125"/>
    <mergeCell ref="G129:H129"/>
    <mergeCell ref="G130:H130"/>
    <mergeCell ref="A131:F131"/>
    <mergeCell ref="G131:H131"/>
    <mergeCell ref="F148:H149"/>
    <mergeCell ref="A148:B149"/>
    <mergeCell ref="A147:B147"/>
    <mergeCell ref="C147:E147"/>
    <mergeCell ref="F147:H147"/>
  </mergeCells>
  <conditionalFormatting sqref="A8">
    <cfRule type="cellIs" dxfId="84" priority="1" operator="lessThan">
      <formula>0.25</formula>
    </cfRule>
  </conditionalFormatting>
  <conditionalFormatting sqref="A8">
    <cfRule type="expression" dxfId="83" priority="2">
      <formula>$D$118&lt;($F$118+$H$118)</formula>
    </cfRule>
  </conditionalFormatting>
  <conditionalFormatting sqref="G131">
    <cfRule type="expression" dxfId="82" priority="3">
      <formula>$IV$118=0</formula>
    </cfRule>
  </conditionalFormatting>
  <conditionalFormatting sqref="H131">
    <cfRule type="expression" dxfId="81" priority="4">
      <formula>A14=1</formula>
    </cfRule>
  </conditionalFormatting>
  <conditionalFormatting sqref="H131">
    <cfRule type="cellIs" dxfId="80" priority="5" operator="lessThan">
      <formula>0.25</formula>
    </cfRule>
  </conditionalFormatting>
  <conditionalFormatting sqref="A101">
    <cfRule type="expression" dxfId="79" priority="6">
      <formula>$IV$118=0</formula>
    </cfRule>
  </conditionalFormatting>
  <conditionalFormatting sqref="D101">
    <cfRule type="expression" dxfId="78" priority="7">
      <formula>$IV$118=0</formula>
    </cfRule>
  </conditionalFormatting>
  <conditionalFormatting sqref="F101">
    <cfRule type="expression" dxfId="77" priority="8">
      <formula>$IV$118=0</formula>
    </cfRule>
  </conditionalFormatting>
  <dataValidations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 xr:uid="{00000000-0002-0000-0800-000000000000}">
      <formula1>$IV$7:$IV$12</formula1>
    </dataValidation>
  </dataValidations>
  <printOptions horizontalCentered="1"/>
  <pageMargins left="0.39" right="0.2" top="0.59" bottom="0.2" header="0.12" footer="0.12"/>
  <pageSetup paperSize="9" scale="75" orientation="landscape"/>
  <headerFooter alignWithMargins="0"/>
  <rowBreaks count="3" manualBreakCount="3">
    <brk id="38" man="1"/>
    <brk id="91" man="1"/>
    <brk id="1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Ministério da Fazenda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Manoel Andrade</cp:lastModifiedBy>
  <cp:revision/>
  <dcterms:created xsi:type="dcterms:W3CDTF">2004-08-09T19:29:24Z</dcterms:created>
  <dcterms:modified xsi:type="dcterms:W3CDTF">2017-12-14T19:54:50Z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